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1ch/Downloads/"/>
    </mc:Choice>
  </mc:AlternateContent>
  <xr:revisionPtr revIDLastSave="0" documentId="8_{59568A91-F8B4-A14A-93C0-9165B91C2FEF}" xr6:coauthVersionLast="47" xr6:coauthVersionMax="47" xr10:uidLastSave="{00000000-0000-0000-0000-000000000000}"/>
  <bookViews>
    <workbookView xWindow="1160" yWindow="660" windowWidth="25360" windowHeight="15980" xr2:uid="{00000000-000D-0000-FFFF-FFFF00000000}"/>
  </bookViews>
  <sheets>
    <sheet name="Barosheet" sheetId="1" r:id="rId1"/>
    <sheet name="Bar_FMP" sheetId="2" r:id="rId2"/>
    <sheet name="Stand Dashboard" sheetId="5" r:id="rId3"/>
    <sheet name="Valsalva Dashboard" sheetId="6" r:id="rId4"/>
  </sheets>
  <definedNames>
    <definedName name="_xlnm.Print_Area" localSheetId="0">Barosheet!$A$1:$M$112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68" i="1" l="1"/>
  <c r="H68" i="1"/>
  <c r="I68" i="1" s="1"/>
  <c r="G69" i="1"/>
  <c r="H69" i="1"/>
  <c r="I69" i="1" s="1"/>
  <c r="G70" i="1"/>
  <c r="H70" i="1"/>
  <c r="I70" i="1" s="1"/>
  <c r="G71" i="1"/>
  <c r="H71" i="1"/>
  <c r="I71" i="1" s="1"/>
  <c r="G72" i="1"/>
  <c r="H72" i="1"/>
  <c r="I72" i="1" s="1"/>
  <c r="G73" i="1"/>
  <c r="H73" i="1"/>
  <c r="I73" i="1"/>
  <c r="G74" i="1"/>
  <c r="H74" i="1"/>
  <c r="I74" i="1" s="1"/>
  <c r="G75" i="1"/>
  <c r="H75" i="1"/>
  <c r="I75" i="1"/>
  <c r="G76" i="1"/>
  <c r="H76" i="1"/>
  <c r="I76" i="1" s="1"/>
  <c r="G77" i="1"/>
  <c r="H77" i="1"/>
  <c r="I77" i="1" s="1"/>
  <c r="G78" i="1"/>
  <c r="H78" i="1"/>
  <c r="I78" i="1" s="1"/>
  <c r="N78" i="1"/>
  <c r="O78" i="1"/>
  <c r="P78" i="1"/>
  <c r="G79" i="1"/>
  <c r="H79" i="1"/>
  <c r="I79" i="1"/>
  <c r="N79" i="1"/>
  <c r="O79" i="1"/>
  <c r="P79" i="1"/>
  <c r="H66" i="1" l="1"/>
  <c r="I66" i="1" s="1"/>
  <c r="H67" i="1"/>
  <c r="I67" i="1" s="1"/>
  <c r="G66" i="1"/>
  <c r="G67" i="1"/>
  <c r="A14" i="6" l="1"/>
  <c r="K14" i="6" s="1"/>
  <c r="L14" i="6"/>
  <c r="F14" i="6"/>
  <c r="G14" i="6"/>
  <c r="H14" i="6"/>
  <c r="A15" i="6"/>
  <c r="K15" i="6" s="1"/>
  <c r="L15" i="6"/>
  <c r="F15" i="6"/>
  <c r="G15" i="6"/>
  <c r="H15" i="6"/>
  <c r="A16" i="6"/>
  <c r="K16" i="6" s="1"/>
  <c r="L16" i="6"/>
  <c r="F16" i="6"/>
  <c r="G16" i="6"/>
  <c r="H16" i="6"/>
  <c r="A17" i="6"/>
  <c r="K17" i="6" s="1"/>
  <c r="L17" i="6"/>
  <c r="F17" i="6"/>
  <c r="G17" i="6"/>
  <c r="H17" i="6"/>
  <c r="A18" i="6"/>
  <c r="K18" i="6" s="1"/>
  <c r="L18" i="6"/>
  <c r="F18" i="6"/>
  <c r="G18" i="6"/>
  <c r="H18" i="6"/>
  <c r="A19" i="6"/>
  <c r="K19" i="6" s="1"/>
  <c r="L19" i="6"/>
  <c r="F19" i="6"/>
  <c r="G19" i="6"/>
  <c r="H19" i="6"/>
  <c r="A20" i="6"/>
  <c r="K20" i="6" s="1"/>
  <c r="L20" i="6"/>
  <c r="F20" i="6"/>
  <c r="G20" i="6"/>
  <c r="H20" i="6"/>
  <c r="A21" i="6"/>
  <c r="K21" i="6" s="1"/>
  <c r="L21" i="6"/>
  <c r="F21" i="6"/>
  <c r="G21" i="6"/>
  <c r="H21" i="6"/>
  <c r="A22" i="6"/>
  <c r="K22" i="6" s="1"/>
  <c r="L22" i="6"/>
  <c r="F22" i="6"/>
  <c r="G22" i="6"/>
  <c r="H22" i="6"/>
  <c r="A23" i="6"/>
  <c r="K23" i="6" s="1"/>
  <c r="L23" i="6"/>
  <c r="F23" i="6"/>
  <c r="G23" i="6"/>
  <c r="H23" i="6"/>
  <c r="A24" i="6"/>
  <c r="K24" i="6" s="1"/>
  <c r="L24" i="6"/>
  <c r="F24" i="6"/>
  <c r="G24" i="6"/>
  <c r="H24" i="6"/>
  <c r="A25" i="6"/>
  <c r="K25" i="6" s="1"/>
  <c r="L25" i="6"/>
  <c r="F25" i="6"/>
  <c r="G25" i="6"/>
  <c r="H25" i="6"/>
  <c r="A26" i="6"/>
  <c r="K26" i="6" s="1"/>
  <c r="L26" i="6"/>
  <c r="F26" i="6"/>
  <c r="G26" i="6"/>
  <c r="H26" i="6"/>
  <c r="A27" i="6"/>
  <c r="K27" i="6" s="1"/>
  <c r="L27" i="6"/>
  <c r="F27" i="6"/>
  <c r="G27" i="6"/>
  <c r="H27" i="6"/>
  <c r="A28" i="6"/>
  <c r="K28" i="6" s="1"/>
  <c r="L28" i="6"/>
  <c r="F28" i="6"/>
  <c r="G28" i="6"/>
  <c r="H28" i="6"/>
  <c r="A29" i="6"/>
  <c r="K29" i="6" s="1"/>
  <c r="L29" i="6"/>
  <c r="F29" i="6"/>
  <c r="G29" i="6"/>
  <c r="H29" i="6"/>
  <c r="A30" i="6"/>
  <c r="K30" i="6" s="1"/>
  <c r="L30" i="6"/>
  <c r="F30" i="6"/>
  <c r="G30" i="6"/>
  <c r="H30" i="6"/>
  <c r="A31" i="6"/>
  <c r="K31" i="6" s="1"/>
  <c r="L31" i="6"/>
  <c r="F31" i="6"/>
  <c r="G31" i="6"/>
  <c r="H31" i="6"/>
  <c r="A32" i="6"/>
  <c r="K32" i="6" s="1"/>
  <c r="L32" i="6"/>
  <c r="F32" i="6"/>
  <c r="G32" i="6"/>
  <c r="H32" i="6"/>
  <c r="A33" i="6"/>
  <c r="K33" i="6" s="1"/>
  <c r="L33" i="6"/>
  <c r="F33" i="6"/>
  <c r="G33" i="6"/>
  <c r="H33" i="6"/>
  <c r="A34" i="6"/>
  <c r="K34" i="6" s="1"/>
  <c r="L34" i="6"/>
  <c r="F34" i="6"/>
  <c r="G34" i="6"/>
  <c r="H34" i="6"/>
  <c r="A35" i="6"/>
  <c r="K35" i="6" s="1"/>
  <c r="L35" i="6"/>
  <c r="F35" i="6"/>
  <c r="G35" i="6"/>
  <c r="H35" i="6"/>
  <c r="A36" i="6"/>
  <c r="K36" i="6" s="1"/>
  <c r="L36" i="6"/>
  <c r="F36" i="6"/>
  <c r="G36" i="6"/>
  <c r="H36" i="6"/>
  <c r="A37" i="6"/>
  <c r="K37" i="6" s="1"/>
  <c r="L37" i="6"/>
  <c r="F37" i="6"/>
  <c r="G37" i="6"/>
  <c r="H37" i="6"/>
  <c r="A38" i="6"/>
  <c r="K38" i="6" s="1"/>
  <c r="L38" i="6"/>
  <c r="F38" i="6"/>
  <c r="G38" i="6"/>
  <c r="H38" i="6"/>
  <c r="A39" i="6"/>
  <c r="K39" i="6" s="1"/>
  <c r="L39" i="6"/>
  <c r="F39" i="6"/>
  <c r="G39" i="6"/>
  <c r="H39" i="6"/>
  <c r="A40" i="6"/>
  <c r="K40" i="6" s="1"/>
  <c r="L40" i="6"/>
  <c r="F40" i="6"/>
  <c r="G40" i="6"/>
  <c r="H40" i="6"/>
  <c r="A41" i="6"/>
  <c r="K41" i="6" s="1"/>
  <c r="L41" i="6"/>
  <c r="F41" i="6"/>
  <c r="G41" i="6"/>
  <c r="H41" i="6"/>
  <c r="A42" i="6"/>
  <c r="K42" i="6" s="1"/>
  <c r="L42" i="6"/>
  <c r="F42" i="6"/>
  <c r="G42" i="6"/>
  <c r="H42" i="6"/>
  <c r="A43" i="6"/>
  <c r="K43" i="6" s="1"/>
  <c r="L43" i="6"/>
  <c r="F43" i="6"/>
  <c r="G43" i="6"/>
  <c r="H43" i="6"/>
  <c r="A44" i="6"/>
  <c r="K44" i="6" s="1"/>
  <c r="L44" i="6"/>
  <c r="F44" i="6"/>
  <c r="G44" i="6"/>
  <c r="H44" i="6"/>
  <c r="A45" i="6"/>
  <c r="K45" i="6" s="1"/>
  <c r="L45" i="6"/>
  <c r="F45" i="6"/>
  <c r="G45" i="6"/>
  <c r="H45" i="6"/>
  <c r="A46" i="6"/>
  <c r="K46" i="6" s="1"/>
  <c r="L46" i="6"/>
  <c r="F46" i="6"/>
  <c r="G46" i="6"/>
  <c r="H46" i="6"/>
  <c r="B14" i="5"/>
  <c r="D14" i="5"/>
  <c r="E14" i="5"/>
  <c r="F14" i="5"/>
  <c r="M14" i="5" s="1"/>
  <c r="G14" i="5"/>
  <c r="K14" i="5" s="1"/>
  <c r="H14" i="5"/>
  <c r="L14" i="5" s="1"/>
  <c r="B15" i="5"/>
  <c r="D15" i="5"/>
  <c r="E15" i="5"/>
  <c r="F15" i="5"/>
  <c r="M15" i="5" s="1"/>
  <c r="G15" i="5"/>
  <c r="K15" i="5" s="1"/>
  <c r="H15" i="5"/>
  <c r="L15" i="5" s="1"/>
  <c r="B16" i="5"/>
  <c r="D16" i="5"/>
  <c r="E16" i="5"/>
  <c r="F16" i="5"/>
  <c r="M16" i="5" s="1"/>
  <c r="G16" i="5"/>
  <c r="K16" i="5" s="1"/>
  <c r="H16" i="5"/>
  <c r="L16" i="5" s="1"/>
  <c r="B17" i="5"/>
  <c r="D17" i="5"/>
  <c r="E17" i="5"/>
  <c r="F17" i="5"/>
  <c r="M17" i="5" s="1"/>
  <c r="G17" i="5"/>
  <c r="K17" i="5" s="1"/>
  <c r="H17" i="5"/>
  <c r="L17" i="5" s="1"/>
  <c r="B18" i="5"/>
  <c r="D18" i="5"/>
  <c r="E18" i="5"/>
  <c r="F18" i="5"/>
  <c r="M18" i="5" s="1"/>
  <c r="G18" i="5"/>
  <c r="K18" i="5" s="1"/>
  <c r="H18" i="5"/>
  <c r="L18" i="5" s="1"/>
  <c r="A19" i="5"/>
  <c r="J19" i="5" s="1"/>
  <c r="B19" i="5"/>
  <c r="D19" i="5"/>
  <c r="E19" i="5"/>
  <c r="F19" i="5"/>
  <c r="M19" i="5" s="1"/>
  <c r="G19" i="5"/>
  <c r="K19" i="5" s="1"/>
  <c r="H19" i="5"/>
  <c r="L19" i="5" s="1"/>
  <c r="A20" i="5"/>
  <c r="J20" i="5" s="1"/>
  <c r="B20" i="5"/>
  <c r="D20" i="5"/>
  <c r="E20" i="5"/>
  <c r="F20" i="5"/>
  <c r="M20" i="5" s="1"/>
  <c r="G20" i="5"/>
  <c r="K20" i="5" s="1"/>
  <c r="H20" i="5"/>
  <c r="L20" i="5" s="1"/>
  <c r="A21" i="5"/>
  <c r="J21" i="5" s="1"/>
  <c r="B21" i="5"/>
  <c r="D21" i="5"/>
  <c r="E21" i="5"/>
  <c r="F21" i="5"/>
  <c r="M21" i="5" s="1"/>
  <c r="G21" i="5"/>
  <c r="K21" i="5" s="1"/>
  <c r="H21" i="5"/>
  <c r="L21" i="5" s="1"/>
  <c r="A22" i="5"/>
  <c r="J22" i="5" s="1"/>
  <c r="B22" i="5"/>
  <c r="D22" i="5"/>
  <c r="E22" i="5"/>
  <c r="F22" i="5"/>
  <c r="M22" i="5" s="1"/>
  <c r="G22" i="5"/>
  <c r="K22" i="5" s="1"/>
  <c r="H22" i="5"/>
  <c r="L22" i="5" s="1"/>
  <c r="A23" i="5"/>
  <c r="J23" i="5" s="1"/>
  <c r="B23" i="5"/>
  <c r="D23" i="5"/>
  <c r="E23" i="5"/>
  <c r="F23" i="5"/>
  <c r="M23" i="5" s="1"/>
  <c r="G23" i="5"/>
  <c r="K23" i="5" s="1"/>
  <c r="H23" i="5"/>
  <c r="L23" i="5" s="1"/>
  <c r="A24" i="5"/>
  <c r="J24" i="5" s="1"/>
  <c r="B24" i="5"/>
  <c r="D24" i="5"/>
  <c r="E24" i="5"/>
  <c r="F24" i="5"/>
  <c r="M24" i="5" s="1"/>
  <c r="G24" i="5"/>
  <c r="K24" i="5" s="1"/>
  <c r="H24" i="5"/>
  <c r="L24" i="5" s="1"/>
  <c r="A25" i="5"/>
  <c r="J25" i="5" s="1"/>
  <c r="B25" i="5"/>
  <c r="D25" i="5"/>
  <c r="E25" i="5"/>
  <c r="F25" i="5"/>
  <c r="M25" i="5" s="1"/>
  <c r="G25" i="5"/>
  <c r="K25" i="5" s="1"/>
  <c r="H25" i="5"/>
  <c r="L25" i="5" s="1"/>
  <c r="A26" i="5"/>
  <c r="J26" i="5" s="1"/>
  <c r="B26" i="5"/>
  <c r="D26" i="5"/>
  <c r="E26" i="5"/>
  <c r="F26" i="5"/>
  <c r="M26" i="5" s="1"/>
  <c r="G26" i="5"/>
  <c r="K26" i="5" s="1"/>
  <c r="H26" i="5"/>
  <c r="L26" i="5" s="1"/>
  <c r="B27" i="5"/>
  <c r="D27" i="5"/>
  <c r="E27" i="5"/>
  <c r="F27" i="5"/>
  <c r="M27" i="5" s="1"/>
  <c r="G27" i="5"/>
  <c r="K27" i="5" s="1"/>
  <c r="H27" i="5"/>
  <c r="L27" i="5" s="1"/>
  <c r="B28" i="5"/>
  <c r="D28" i="5"/>
  <c r="E28" i="5"/>
  <c r="F28" i="5"/>
  <c r="M28" i="5" s="1"/>
  <c r="G28" i="5"/>
  <c r="K28" i="5" s="1"/>
  <c r="H28" i="5"/>
  <c r="L28" i="5" s="1"/>
  <c r="B29" i="5"/>
  <c r="D29" i="5"/>
  <c r="E29" i="5"/>
  <c r="F29" i="5"/>
  <c r="M29" i="5" s="1"/>
  <c r="G29" i="5"/>
  <c r="K29" i="5" s="1"/>
  <c r="H29" i="5"/>
  <c r="L29" i="5" s="1"/>
  <c r="A30" i="5"/>
  <c r="J30" i="5" s="1"/>
  <c r="B30" i="5"/>
  <c r="D30" i="5"/>
  <c r="E30" i="5"/>
  <c r="F30" i="5"/>
  <c r="M30" i="5" s="1"/>
  <c r="G30" i="5"/>
  <c r="K30" i="5" s="1"/>
  <c r="H30" i="5"/>
  <c r="L30" i="5" s="1"/>
  <c r="A31" i="5"/>
  <c r="J31" i="5" s="1"/>
  <c r="B31" i="5"/>
  <c r="D31" i="5"/>
  <c r="E31" i="5"/>
  <c r="F31" i="5"/>
  <c r="M31" i="5" s="1"/>
  <c r="G31" i="5"/>
  <c r="K31" i="5" s="1"/>
  <c r="H31" i="5"/>
  <c r="L31" i="5" s="1"/>
  <c r="B32" i="5"/>
  <c r="D32" i="5"/>
  <c r="E32" i="5"/>
  <c r="F32" i="5"/>
  <c r="M32" i="5" s="1"/>
  <c r="G32" i="5"/>
  <c r="K32" i="5" s="1"/>
  <c r="H32" i="5"/>
  <c r="L32" i="5" s="1"/>
  <c r="B33" i="5"/>
  <c r="D33" i="5"/>
  <c r="E33" i="5"/>
  <c r="F33" i="5"/>
  <c r="M33" i="5" s="1"/>
  <c r="G33" i="5"/>
  <c r="K33" i="5" s="1"/>
  <c r="H33" i="5"/>
  <c r="L33" i="5" s="1"/>
  <c r="B34" i="5"/>
  <c r="D34" i="5"/>
  <c r="E34" i="5"/>
  <c r="F34" i="5"/>
  <c r="M34" i="5" s="1"/>
  <c r="G34" i="5"/>
  <c r="K34" i="5" s="1"/>
  <c r="H34" i="5"/>
  <c r="L34" i="5" s="1"/>
  <c r="B35" i="5"/>
  <c r="D35" i="5"/>
  <c r="E35" i="5"/>
  <c r="F35" i="5"/>
  <c r="M35" i="5" s="1"/>
  <c r="G35" i="5"/>
  <c r="K35" i="5" s="1"/>
  <c r="H35" i="5"/>
  <c r="L35" i="5" s="1"/>
  <c r="B36" i="5"/>
  <c r="D36" i="5"/>
  <c r="E36" i="5"/>
  <c r="F36" i="5"/>
  <c r="M36" i="5" s="1"/>
  <c r="G36" i="5"/>
  <c r="K36" i="5" s="1"/>
  <c r="H36" i="5"/>
  <c r="L36" i="5" s="1"/>
  <c r="B37" i="5"/>
  <c r="D37" i="5"/>
  <c r="E37" i="5"/>
  <c r="F37" i="5"/>
  <c r="M37" i="5" s="1"/>
  <c r="G37" i="5"/>
  <c r="K37" i="5" s="1"/>
  <c r="H37" i="5"/>
  <c r="L37" i="5" s="1"/>
  <c r="B38" i="5"/>
  <c r="D38" i="5"/>
  <c r="E38" i="5"/>
  <c r="F38" i="5"/>
  <c r="M38" i="5" s="1"/>
  <c r="G38" i="5"/>
  <c r="K38" i="5" s="1"/>
  <c r="H38" i="5"/>
  <c r="L38" i="5" s="1"/>
  <c r="B39" i="5"/>
  <c r="D39" i="5"/>
  <c r="E39" i="5"/>
  <c r="F39" i="5"/>
  <c r="M39" i="5" s="1"/>
  <c r="G39" i="5"/>
  <c r="K39" i="5" s="1"/>
  <c r="H39" i="5"/>
  <c r="L39" i="5" s="1"/>
  <c r="B40" i="5"/>
  <c r="D40" i="5"/>
  <c r="E40" i="5"/>
  <c r="F40" i="5"/>
  <c r="M40" i="5" s="1"/>
  <c r="G40" i="5"/>
  <c r="K40" i="5" s="1"/>
  <c r="H40" i="5"/>
  <c r="L40" i="5" s="1"/>
  <c r="B41" i="5"/>
  <c r="D41" i="5"/>
  <c r="E41" i="5"/>
  <c r="F41" i="5"/>
  <c r="M41" i="5" s="1"/>
  <c r="G41" i="5"/>
  <c r="K41" i="5" s="1"/>
  <c r="H41" i="5"/>
  <c r="L41" i="5" s="1"/>
  <c r="B42" i="5"/>
  <c r="D42" i="5"/>
  <c r="E42" i="5"/>
  <c r="F42" i="5"/>
  <c r="M42" i="5" s="1"/>
  <c r="G42" i="5"/>
  <c r="K42" i="5" s="1"/>
  <c r="H42" i="5"/>
  <c r="L42" i="5" s="1"/>
  <c r="B43" i="5"/>
  <c r="D43" i="5"/>
  <c r="E43" i="5"/>
  <c r="F43" i="5"/>
  <c r="M43" i="5" s="1"/>
  <c r="G43" i="5"/>
  <c r="K43" i="5" s="1"/>
  <c r="H43" i="5"/>
  <c r="L43" i="5" s="1"/>
  <c r="A44" i="5"/>
  <c r="J44" i="5" s="1"/>
  <c r="B44" i="5"/>
  <c r="D44" i="5"/>
  <c r="E44" i="5"/>
  <c r="F44" i="5"/>
  <c r="M44" i="5" s="1"/>
  <c r="G44" i="5"/>
  <c r="K44" i="5" s="1"/>
  <c r="H44" i="5"/>
  <c r="L44" i="5" s="1"/>
  <c r="A45" i="5"/>
  <c r="J45" i="5" s="1"/>
  <c r="B45" i="5"/>
  <c r="D45" i="5"/>
  <c r="E45" i="5"/>
  <c r="F45" i="5"/>
  <c r="M45" i="5" s="1"/>
  <c r="G45" i="5"/>
  <c r="K45" i="5" s="1"/>
  <c r="H45" i="5"/>
  <c r="L45" i="5" s="1"/>
  <c r="A46" i="5"/>
  <c r="J46" i="5" s="1"/>
  <c r="B46" i="5"/>
  <c r="D46" i="5"/>
  <c r="E46" i="5"/>
  <c r="F46" i="5"/>
  <c r="M46" i="5" s="1"/>
  <c r="G46" i="5"/>
  <c r="K46" i="5" s="1"/>
  <c r="H46" i="5"/>
  <c r="L46" i="5" s="1"/>
  <c r="A47" i="5"/>
  <c r="J47" i="5" s="1"/>
  <c r="B47" i="5"/>
  <c r="D47" i="5"/>
  <c r="E47" i="5"/>
  <c r="F47" i="5"/>
  <c r="M47" i="5" s="1"/>
  <c r="G47" i="5"/>
  <c r="K47" i="5" s="1"/>
  <c r="H47" i="5"/>
  <c r="L47" i="5" s="1"/>
  <c r="A48" i="5"/>
  <c r="J48" i="5" s="1"/>
  <c r="B48" i="5"/>
  <c r="D48" i="5"/>
  <c r="E48" i="5"/>
  <c r="F48" i="5"/>
  <c r="M48" i="5" s="1"/>
  <c r="G48" i="5"/>
  <c r="K48" i="5" s="1"/>
  <c r="H48" i="5"/>
  <c r="L48" i="5" s="1"/>
  <c r="A49" i="5"/>
  <c r="J49" i="5" s="1"/>
  <c r="B49" i="5"/>
  <c r="D49" i="5"/>
  <c r="E49" i="5"/>
  <c r="F49" i="5"/>
  <c r="M49" i="5" s="1"/>
  <c r="G49" i="5"/>
  <c r="K49" i="5" s="1"/>
  <c r="H49" i="5"/>
  <c r="L49" i="5" s="1"/>
  <c r="A50" i="5"/>
  <c r="J50" i="5" s="1"/>
  <c r="B50" i="5"/>
  <c r="D50" i="5"/>
  <c r="E50" i="5"/>
  <c r="F50" i="5"/>
  <c r="M50" i="5" s="1"/>
  <c r="G50" i="5"/>
  <c r="K50" i="5" s="1"/>
  <c r="H50" i="5"/>
  <c r="L50" i="5" s="1"/>
  <c r="A51" i="5"/>
  <c r="J51" i="5" s="1"/>
  <c r="B51" i="5"/>
  <c r="D51" i="5"/>
  <c r="E51" i="5"/>
  <c r="F51" i="5"/>
  <c r="M51" i="5" s="1"/>
  <c r="G51" i="5"/>
  <c r="K51" i="5" s="1"/>
  <c r="H51" i="5"/>
  <c r="L51" i="5" s="1"/>
  <c r="A52" i="5"/>
  <c r="J52" i="5" s="1"/>
  <c r="B52" i="5"/>
  <c r="D52" i="5"/>
  <c r="E52" i="5"/>
  <c r="F52" i="5"/>
  <c r="M52" i="5" s="1"/>
  <c r="G52" i="5"/>
  <c r="K52" i="5" s="1"/>
  <c r="H52" i="5"/>
  <c r="L52" i="5" s="1"/>
  <c r="A53" i="5"/>
  <c r="J53" i="5" s="1"/>
  <c r="B53" i="5"/>
  <c r="D53" i="5"/>
  <c r="E53" i="5"/>
  <c r="F53" i="5"/>
  <c r="M53" i="5" s="1"/>
  <c r="G53" i="5"/>
  <c r="K53" i="5" s="1"/>
  <c r="H53" i="5"/>
  <c r="L53" i="5" s="1"/>
  <c r="A54" i="5"/>
  <c r="J54" i="5" s="1"/>
  <c r="B54" i="5"/>
  <c r="D54" i="5"/>
  <c r="E54" i="5"/>
  <c r="F54" i="5"/>
  <c r="M54" i="5" s="1"/>
  <c r="G54" i="5"/>
  <c r="K54" i="5" s="1"/>
  <c r="H54" i="5"/>
  <c r="L54" i="5" s="1"/>
  <c r="A55" i="5"/>
  <c r="J55" i="5" s="1"/>
  <c r="B55" i="5"/>
  <c r="D55" i="5"/>
  <c r="E55" i="5"/>
  <c r="F55" i="5"/>
  <c r="M55" i="5" s="1"/>
  <c r="G55" i="5"/>
  <c r="K55" i="5" s="1"/>
  <c r="H55" i="5"/>
  <c r="L55" i="5" s="1"/>
  <c r="A56" i="5"/>
  <c r="J56" i="5" s="1"/>
  <c r="B56" i="5"/>
  <c r="D56" i="5"/>
  <c r="E56" i="5"/>
  <c r="F56" i="5"/>
  <c r="M56" i="5" s="1"/>
  <c r="G56" i="5"/>
  <c r="K56" i="5" s="1"/>
  <c r="H56" i="5"/>
  <c r="L56" i="5" s="1"/>
  <c r="A57" i="5"/>
  <c r="J57" i="5" s="1"/>
  <c r="B57" i="5"/>
  <c r="D57" i="5"/>
  <c r="E57" i="5"/>
  <c r="F57" i="5"/>
  <c r="M57" i="5" s="1"/>
  <c r="G57" i="5"/>
  <c r="K57" i="5" s="1"/>
  <c r="H57" i="5"/>
  <c r="L57" i="5" s="1"/>
  <c r="A58" i="5"/>
  <c r="J58" i="5" s="1"/>
  <c r="B58" i="5"/>
  <c r="D58" i="5"/>
  <c r="E58" i="5"/>
  <c r="F58" i="5"/>
  <c r="M58" i="5" s="1"/>
  <c r="G58" i="5"/>
  <c r="K58" i="5" s="1"/>
  <c r="H58" i="5"/>
  <c r="L58" i="5" s="1"/>
  <c r="A59" i="5"/>
  <c r="J59" i="5" s="1"/>
  <c r="B59" i="5"/>
  <c r="D59" i="5"/>
  <c r="E59" i="5"/>
  <c r="F59" i="5"/>
  <c r="M59" i="5" s="1"/>
  <c r="G59" i="5"/>
  <c r="K59" i="5" s="1"/>
  <c r="H59" i="5"/>
  <c r="L59" i="5" s="1"/>
  <c r="A60" i="5"/>
  <c r="J60" i="5" s="1"/>
  <c r="B60" i="5"/>
  <c r="D60" i="5"/>
  <c r="E60" i="5"/>
  <c r="F60" i="5"/>
  <c r="M60" i="5" s="1"/>
  <c r="G60" i="5"/>
  <c r="K60" i="5" s="1"/>
  <c r="H60" i="5"/>
  <c r="L60" i="5" s="1"/>
  <c r="A61" i="5"/>
  <c r="J61" i="5" s="1"/>
  <c r="B61" i="5"/>
  <c r="D61" i="5"/>
  <c r="E61" i="5"/>
  <c r="F61" i="5"/>
  <c r="M61" i="5" s="1"/>
  <c r="G61" i="5"/>
  <c r="K61" i="5" s="1"/>
  <c r="H61" i="5"/>
  <c r="L61" i="5" s="1"/>
  <c r="A62" i="5"/>
  <c r="J62" i="5" s="1"/>
  <c r="B62" i="5"/>
  <c r="D62" i="5"/>
  <c r="E62" i="5"/>
  <c r="F62" i="5"/>
  <c r="M62" i="5" s="1"/>
  <c r="G62" i="5"/>
  <c r="K62" i="5" s="1"/>
  <c r="H62" i="5"/>
  <c r="L62" i="5" s="1"/>
  <c r="A63" i="5"/>
  <c r="J63" i="5" s="1"/>
  <c r="B63" i="5"/>
  <c r="D63" i="5"/>
  <c r="E63" i="5"/>
  <c r="F63" i="5"/>
  <c r="M63" i="5" s="1"/>
  <c r="G63" i="5"/>
  <c r="K63" i="5" s="1"/>
  <c r="H63" i="5"/>
  <c r="L63" i="5" s="1"/>
  <c r="A64" i="5"/>
  <c r="J64" i="5" s="1"/>
  <c r="B64" i="5"/>
  <c r="D64" i="5"/>
  <c r="E64" i="5"/>
  <c r="F64" i="5"/>
  <c r="M64" i="5" s="1"/>
  <c r="G64" i="5"/>
  <c r="K64" i="5" s="1"/>
  <c r="H64" i="5"/>
  <c r="L64" i="5" s="1"/>
  <c r="A65" i="5"/>
  <c r="J65" i="5" s="1"/>
  <c r="B65" i="5"/>
  <c r="D65" i="5"/>
  <c r="E65" i="5"/>
  <c r="F65" i="5"/>
  <c r="M65" i="5" s="1"/>
  <c r="G65" i="5"/>
  <c r="K65" i="5" s="1"/>
  <c r="H65" i="5"/>
  <c r="L65" i="5" s="1"/>
  <c r="I9" i="5"/>
  <c r="I8" i="5"/>
  <c r="I7" i="5"/>
  <c r="I6" i="5"/>
  <c r="I5" i="5"/>
  <c r="F11" i="5"/>
  <c r="E78" i="5" s="1"/>
  <c r="F10" i="5"/>
  <c r="E77" i="5" s="1"/>
  <c r="F9" i="5"/>
  <c r="E79" i="5" s="1"/>
  <c r="E9" i="5"/>
  <c r="D79" i="5" s="1"/>
  <c r="F8" i="5"/>
  <c r="E73" i="5" s="1"/>
  <c r="E8" i="5"/>
  <c r="D73" i="5" s="1"/>
  <c r="F6" i="5"/>
  <c r="E71" i="5" s="1"/>
  <c r="E6" i="5"/>
  <c r="D71" i="5" s="1"/>
  <c r="F5" i="5"/>
  <c r="E70" i="5" s="1"/>
  <c r="E5" i="5"/>
  <c r="D70" i="5" s="1"/>
  <c r="I132" i="1"/>
  <c r="B11" i="5" s="1"/>
  <c r="F51" i="6" l="1"/>
  <c r="D8" i="6"/>
  <c r="C7" i="6"/>
  <c r="B7" i="6"/>
  <c r="I5" i="6"/>
  <c r="D51" i="6"/>
  <c r="B51" i="6"/>
  <c r="D11" i="6"/>
  <c r="D6" i="6"/>
  <c r="C5" i="6"/>
  <c r="F50" i="6"/>
  <c r="D7" i="6"/>
  <c r="C11" i="6"/>
  <c r="C6" i="6"/>
  <c r="C52" i="6"/>
  <c r="B5" i="6"/>
  <c r="C51" i="6"/>
  <c r="B11" i="6"/>
  <c r="E51" i="6"/>
  <c r="D50" i="6"/>
  <c r="C50" i="6"/>
  <c r="D9" i="6"/>
  <c r="C8" i="6"/>
  <c r="E52" i="6"/>
  <c r="D5" i="6"/>
  <c r="C9" i="6"/>
  <c r="F52" i="6"/>
  <c r="B8" i="6"/>
  <c r="B52" i="6"/>
  <c r="B78" i="5"/>
  <c r="D52" i="6"/>
  <c r="B9" i="6"/>
  <c r="E50" i="6"/>
  <c r="B6" i="6"/>
  <c r="B50" i="6"/>
  <c r="H85" i="1"/>
  <c r="I85" i="1" s="1"/>
  <c r="H88" i="1"/>
  <c r="I88" i="1" s="1"/>
  <c r="H87" i="1"/>
  <c r="I87" i="1" s="1"/>
  <c r="I144" i="1"/>
  <c r="E11" i="5" s="1"/>
  <c r="D78" i="5" s="1"/>
  <c r="I141" i="1"/>
  <c r="E10" i="5" s="1"/>
  <c r="D77" i="5" s="1"/>
  <c r="I135" i="1"/>
  <c r="C10" i="5" s="1"/>
  <c r="C77" i="5" s="1"/>
  <c r="I138" i="1"/>
  <c r="C11" i="5" s="1"/>
  <c r="C78" i="5" s="1"/>
  <c r="I129" i="1"/>
  <c r="B10" i="5" s="1"/>
  <c r="I126" i="1"/>
  <c r="I123" i="1"/>
  <c r="C9" i="5" s="1"/>
  <c r="C79" i="5" s="1"/>
  <c r="I121" i="1"/>
  <c r="B9" i="5" s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J113" i="1"/>
  <c r="B6" i="5" s="1"/>
  <c r="L113" i="1"/>
  <c r="B8" i="5" s="1"/>
  <c r="I113" i="1"/>
  <c r="B5" i="5" s="1"/>
  <c r="H82" i="1"/>
  <c r="I82" i="1" s="1"/>
  <c r="H83" i="1"/>
  <c r="I83" i="1" s="1"/>
  <c r="H84" i="1"/>
  <c r="I84" i="1" s="1"/>
  <c r="H39" i="1"/>
  <c r="I39" i="1" s="1"/>
  <c r="H40" i="1"/>
  <c r="I40" i="1" s="1"/>
  <c r="H41" i="1"/>
  <c r="I41" i="1" s="1"/>
  <c r="H42" i="1"/>
  <c r="I42" i="1" s="1"/>
  <c r="H43" i="1"/>
  <c r="I43" i="1" s="1"/>
  <c r="H44" i="1"/>
  <c r="I44" i="1" s="1"/>
  <c r="H45" i="1"/>
  <c r="I45" i="1" s="1"/>
  <c r="H46" i="1"/>
  <c r="I46" i="1" s="1"/>
  <c r="H47" i="1"/>
  <c r="I47" i="1" s="1"/>
  <c r="H48" i="1"/>
  <c r="I48" i="1" s="1"/>
  <c r="H49" i="1"/>
  <c r="I49" i="1" s="1"/>
  <c r="H50" i="1"/>
  <c r="I50" i="1" s="1"/>
  <c r="H51" i="1"/>
  <c r="I51" i="1" s="1"/>
  <c r="H52" i="1"/>
  <c r="H53" i="1"/>
  <c r="H54" i="1"/>
  <c r="I54" i="1" s="1"/>
  <c r="H55" i="1"/>
  <c r="I55" i="1" s="1"/>
  <c r="H56" i="1"/>
  <c r="I56" i="1" s="1"/>
  <c r="H57" i="1"/>
  <c r="I57" i="1" s="1"/>
  <c r="H58" i="1"/>
  <c r="I58" i="1" s="1"/>
  <c r="H59" i="1"/>
  <c r="I59" i="1" s="1"/>
  <c r="H60" i="1"/>
  <c r="I60" i="1" s="1"/>
  <c r="H61" i="1"/>
  <c r="I61" i="1" s="1"/>
  <c r="H62" i="1"/>
  <c r="I62" i="1" s="1"/>
  <c r="H63" i="1"/>
  <c r="I63" i="1" s="1"/>
  <c r="H64" i="1"/>
  <c r="H65" i="1"/>
  <c r="I65" i="1" s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L118" i="1"/>
  <c r="C8" i="5" s="1"/>
  <c r="C73" i="5" s="1"/>
  <c r="J118" i="1"/>
  <c r="C6" i="5" s="1"/>
  <c r="C71" i="5" s="1"/>
  <c r="I118" i="1"/>
  <c r="C5" i="5" s="1"/>
  <c r="C70" i="5" s="1"/>
  <c r="G38" i="1"/>
  <c r="P38" i="1"/>
  <c r="O38" i="1"/>
  <c r="N38" i="1"/>
  <c r="H81" i="1"/>
  <c r="I81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2" i="1"/>
  <c r="I32" i="1" s="1"/>
  <c r="H33" i="1"/>
  <c r="I33" i="1" s="1"/>
  <c r="H34" i="1"/>
  <c r="I34" i="1" s="1"/>
  <c r="H35" i="1"/>
  <c r="I35" i="1" s="1"/>
  <c r="H36" i="1"/>
  <c r="I36" i="1" s="1"/>
  <c r="H38" i="1"/>
  <c r="I38" i="1" s="1"/>
  <c r="C64" i="5" l="1"/>
  <c r="C62" i="5"/>
  <c r="C61" i="5"/>
  <c r="C60" i="5"/>
  <c r="C63" i="5"/>
  <c r="C58" i="5"/>
  <c r="C38" i="5"/>
  <c r="C51" i="5"/>
  <c r="C41" i="5"/>
  <c r="C50" i="5"/>
  <c r="C40" i="5"/>
  <c r="C31" i="5"/>
  <c r="C39" i="5"/>
  <c r="C47" i="5"/>
  <c r="C56" i="5"/>
  <c r="C36" i="5"/>
  <c r="C55" i="5"/>
  <c r="C34" i="5"/>
  <c r="C37" i="5"/>
  <c r="C54" i="5"/>
  <c r="C44" i="5"/>
  <c r="C53" i="5"/>
  <c r="C33" i="5"/>
  <c r="C49" i="5"/>
  <c r="C48" i="5"/>
  <c r="C35" i="5"/>
  <c r="C43" i="5"/>
  <c r="C52" i="5"/>
  <c r="C42" i="5"/>
  <c r="C32" i="5"/>
  <c r="C21" i="5"/>
  <c r="C20" i="5"/>
  <c r="C23" i="5"/>
  <c r="C30" i="5"/>
  <c r="C22" i="5"/>
  <c r="C28" i="5"/>
  <c r="C18" i="5"/>
  <c r="C17" i="5"/>
  <c r="C26" i="5"/>
  <c r="C16" i="5"/>
  <c r="C25" i="5"/>
  <c r="C15" i="5"/>
  <c r="C29" i="5"/>
  <c r="C19" i="5"/>
  <c r="C27" i="5"/>
  <c r="C24" i="5"/>
  <c r="C14" i="5"/>
  <c r="E8" i="6"/>
  <c r="C65" i="5"/>
  <c r="F7" i="5"/>
  <c r="E72" i="5" s="1"/>
  <c r="E7" i="5"/>
  <c r="D72" i="5" s="1"/>
  <c r="C59" i="5"/>
  <c r="C10" i="6"/>
  <c r="E11" i="6"/>
  <c r="I6" i="6" s="1"/>
  <c r="E5" i="6"/>
  <c r="E9" i="6"/>
  <c r="E7" i="6"/>
  <c r="E6" i="6"/>
  <c r="D10" i="6"/>
  <c r="B10" i="6"/>
  <c r="D11" i="5"/>
  <c r="D9" i="5"/>
  <c r="B79" i="5"/>
  <c r="B77" i="5"/>
  <c r="D10" i="5"/>
  <c r="D5" i="5"/>
  <c r="B70" i="5"/>
  <c r="B73" i="5"/>
  <c r="D8" i="5"/>
  <c r="B71" i="5"/>
  <c r="D6" i="5"/>
  <c r="I64" i="1"/>
  <c r="I53" i="1"/>
  <c r="I52" i="1"/>
  <c r="B39" i="1"/>
  <c r="C45" i="5" l="1"/>
  <c r="C46" i="5"/>
  <c r="C57" i="5"/>
  <c r="K113" i="1"/>
  <c r="B7" i="5" s="1"/>
  <c r="B72" i="5" s="1"/>
  <c r="E10" i="6"/>
  <c r="B40" i="1"/>
  <c r="A32" i="5"/>
  <c r="J32" i="5" s="1"/>
  <c r="K118" i="1" l="1"/>
  <c r="C7" i="5" s="1"/>
  <c r="C72" i="5" s="1"/>
  <c r="B41" i="1"/>
  <c r="A33" i="5"/>
  <c r="J33" i="5" s="1"/>
  <c r="B35" i="1"/>
  <c r="D7" i="5" l="1"/>
  <c r="B34" i="1"/>
  <c r="A28" i="5" s="1"/>
  <c r="J28" i="5" s="1"/>
  <c r="A29" i="5"/>
  <c r="J29" i="5" s="1"/>
  <c r="B42" i="1"/>
  <c r="A34" i="5"/>
  <c r="J34" i="5" s="1"/>
  <c r="B33" i="1"/>
  <c r="U2" i="2"/>
  <c r="V2" i="2"/>
  <c r="W2" i="2"/>
  <c r="X2" i="2"/>
  <c r="P2" i="2"/>
  <c r="Q2" i="2"/>
  <c r="R2" i="2"/>
  <c r="S2" i="2"/>
  <c r="K2" i="2"/>
  <c r="L2" i="2"/>
  <c r="M2" i="2"/>
  <c r="N2" i="2"/>
  <c r="F2" i="2"/>
  <c r="G2" i="2"/>
  <c r="H2" i="2"/>
  <c r="I2" i="2"/>
  <c r="A2" i="2"/>
  <c r="B2" i="2"/>
  <c r="C2" i="2"/>
  <c r="D2" i="2"/>
  <c r="B24" i="1" l="1"/>
  <c r="A27" i="5"/>
  <c r="J27" i="5" s="1"/>
  <c r="B43" i="1"/>
  <c r="A35" i="5"/>
  <c r="J35" i="5" s="1"/>
  <c r="B44" i="1" l="1"/>
  <c r="A36" i="5"/>
  <c r="J36" i="5" s="1"/>
  <c r="B23" i="1"/>
  <c r="A18" i="5"/>
  <c r="J18" i="5" s="1"/>
  <c r="B22" i="1" l="1"/>
  <c r="A17" i="5"/>
  <c r="J17" i="5" s="1"/>
  <c r="B45" i="1"/>
  <c r="A37" i="5"/>
  <c r="J37" i="5" s="1"/>
  <c r="B46" i="1" l="1"/>
  <c r="A38" i="5"/>
  <c r="J38" i="5" s="1"/>
  <c r="B21" i="1"/>
  <c r="A16" i="5"/>
  <c r="J16" i="5" s="1"/>
  <c r="B20" i="1" l="1"/>
  <c r="A15" i="5"/>
  <c r="J15" i="5" s="1"/>
  <c r="B47" i="1"/>
  <c r="A39" i="5"/>
  <c r="J39" i="5" s="1"/>
  <c r="B48" i="1" l="1"/>
  <c r="A40" i="5"/>
  <c r="J40" i="5" s="1"/>
  <c r="B19" i="1"/>
  <c r="B18" i="1" s="1"/>
  <c r="B17" i="1" s="1"/>
  <c r="B16" i="1" s="1"/>
  <c r="B15" i="1" s="1"/>
  <c r="B14" i="1" s="1"/>
  <c r="B13" i="1" s="1"/>
  <c r="B12" i="1" s="1"/>
  <c r="B11" i="1" s="1"/>
  <c r="B10" i="1" s="1"/>
  <c r="B9" i="1" s="1"/>
  <c r="B8" i="1" s="1"/>
  <c r="A14" i="5"/>
  <c r="J14" i="5" l="1"/>
  <c r="B49" i="1"/>
  <c r="A41" i="5"/>
  <c r="J41" i="5" s="1"/>
  <c r="B50" i="1" l="1"/>
  <c r="A43" i="5" s="1"/>
  <c r="J43" i="5" s="1"/>
  <c r="A42" i="5"/>
  <c r="J42" i="5" s="1"/>
  <c r="I10" i="5" l="1"/>
</calcChain>
</file>

<file path=xl/sharedStrings.xml><?xml version="1.0" encoding="utf-8"?>
<sst xmlns="http://schemas.openxmlformats.org/spreadsheetml/2006/main" count="404" uniqueCount="210">
  <si>
    <t>Time</t>
  </si>
  <si>
    <t>HR</t>
  </si>
  <si>
    <t>FileCode</t>
  </si>
  <si>
    <t>supsys</t>
  </si>
  <si>
    <t>supdia</t>
  </si>
  <si>
    <t>supmean</t>
  </si>
  <si>
    <t>suphr</t>
  </si>
  <si>
    <t>time1</t>
  </si>
  <si>
    <t>sys1</t>
  </si>
  <si>
    <t>dia1</t>
  </si>
  <si>
    <t>mean1</t>
  </si>
  <si>
    <t>hr1</t>
  </si>
  <si>
    <t>time3</t>
  </si>
  <si>
    <t>sys3</t>
  </si>
  <si>
    <t>dia3</t>
  </si>
  <si>
    <t>mean3</t>
  </si>
  <si>
    <t>hr3</t>
  </si>
  <si>
    <t>time5</t>
  </si>
  <si>
    <t>sys5</t>
  </si>
  <si>
    <t>dia5</t>
  </si>
  <si>
    <t>mean5</t>
  </si>
  <si>
    <t>hr5</t>
  </si>
  <si>
    <t>time10</t>
  </si>
  <si>
    <t>sys10</t>
  </si>
  <si>
    <t>dia10</t>
  </si>
  <si>
    <t>mean10</t>
  </si>
  <si>
    <t>hr10</t>
  </si>
  <si>
    <t>time15</t>
  </si>
  <si>
    <t>sys15</t>
  </si>
  <si>
    <t>dia15</t>
  </si>
  <si>
    <t>mean15</t>
  </si>
  <si>
    <t>hr15</t>
  </si>
  <si>
    <t>time20</t>
  </si>
  <si>
    <t>sys20</t>
  </si>
  <si>
    <t>dia20</t>
  </si>
  <si>
    <t>mean20</t>
  </si>
  <si>
    <t>hr20</t>
  </si>
  <si>
    <t>time25</t>
  </si>
  <si>
    <t>sys25</t>
  </si>
  <si>
    <t>dia25</t>
  </si>
  <si>
    <t>mean25</t>
  </si>
  <si>
    <t>hr25</t>
  </si>
  <si>
    <t>time30</t>
  </si>
  <si>
    <t>sys30</t>
  </si>
  <si>
    <t>dia30</t>
  </si>
  <si>
    <t>mean30</t>
  </si>
  <si>
    <t>hr30</t>
  </si>
  <si>
    <t>time35</t>
  </si>
  <si>
    <t>sys35</t>
  </si>
  <si>
    <t>dia35</t>
  </si>
  <si>
    <t>mean35</t>
  </si>
  <si>
    <t>hr35</t>
  </si>
  <si>
    <t>syslast</t>
  </si>
  <si>
    <t>dialast</t>
  </si>
  <si>
    <t>meanlast</t>
  </si>
  <si>
    <t>hrlast</t>
  </si>
  <si>
    <t>syslowSBP</t>
  </si>
  <si>
    <t>dialowSBP</t>
  </si>
  <si>
    <t>meanlowSBP</t>
  </si>
  <si>
    <t>hrlowSBP</t>
  </si>
  <si>
    <t>syslowDBP</t>
  </si>
  <si>
    <t>dialowDBP</t>
  </si>
  <si>
    <t>meanlowDBP</t>
  </si>
  <si>
    <t>hrlowDBP</t>
  </si>
  <si>
    <t>TimeLast</t>
  </si>
  <si>
    <t>TimeLowSBP</t>
  </si>
  <si>
    <t>TimeLowDBP</t>
  </si>
  <si>
    <t>SBP</t>
  </si>
  <si>
    <t>DBP</t>
  </si>
  <si>
    <t>Hypertension stage</t>
  </si>
  <si>
    <t>Normal</t>
  </si>
  <si>
    <t>&gt; 120</t>
  </si>
  <si>
    <t>Borderline</t>
  </si>
  <si>
    <t>&gt; 140</t>
  </si>
  <si>
    <t>&gt; 90</t>
  </si>
  <si>
    <t>&gt; 160</t>
  </si>
  <si>
    <t>&gt; 100</t>
  </si>
  <si>
    <t>&gt; 180</t>
  </si>
  <si>
    <t>&gt; 110</t>
  </si>
  <si>
    <t>&gt; 210</t>
  </si>
  <si>
    <t>&lt; 130</t>
  </si>
  <si>
    <t>&gt; 130</t>
  </si>
  <si>
    <t>&lt; 85</t>
  </si>
  <si>
    <t>&gt; 85</t>
  </si>
  <si>
    <t>Lab ID</t>
  </si>
  <si>
    <t>Code (not the name):</t>
  </si>
  <si>
    <t>Visit:</t>
  </si>
  <si>
    <t>Age (years):</t>
  </si>
  <si>
    <t>MBP</t>
  </si>
  <si>
    <t>bpm</t>
  </si>
  <si>
    <t>mmHg</t>
  </si>
  <si>
    <t>min</t>
  </si>
  <si>
    <t>Position/comments</t>
  </si>
  <si>
    <t>Average supine</t>
  </si>
  <si>
    <t>Values</t>
  </si>
  <si>
    <t>Hypertensive stage</t>
  </si>
  <si>
    <t>Head-up tilt</t>
  </si>
  <si>
    <t>HR/SBP</t>
  </si>
  <si>
    <t>DPB</t>
  </si>
  <si>
    <t xml:space="preserve">Flat </t>
  </si>
  <si>
    <t>Baseline</t>
  </si>
  <si>
    <t xml:space="preserve">phase I </t>
  </si>
  <si>
    <t xml:space="preserve">phase II early </t>
  </si>
  <si>
    <t xml:space="preserve">phase II late </t>
  </si>
  <si>
    <t xml:space="preserve">phase IV (overshoot) </t>
  </si>
  <si>
    <t xml:space="preserve">Valsalva Maneuver Sitting </t>
  </si>
  <si>
    <t>Average tilted</t>
  </si>
  <si>
    <t>Seconds</t>
  </si>
  <si>
    <t>HRV</t>
  </si>
  <si>
    <t>Sitting</t>
  </si>
  <si>
    <t xml:space="preserve">HRV supine </t>
  </si>
  <si>
    <t xml:space="preserve">BPM </t>
  </si>
  <si>
    <t xml:space="preserve">Values </t>
  </si>
  <si>
    <t xml:space="preserve">HRV tilted </t>
  </si>
  <si>
    <t xml:space="preserve">Sitting </t>
  </si>
  <si>
    <t>SP MCA</t>
  </si>
  <si>
    <t xml:space="preserve">MCA  Mean </t>
  </si>
  <si>
    <t xml:space="preserve">DPBT HRV </t>
  </si>
  <si>
    <t>cm/s</t>
  </si>
  <si>
    <t xml:space="preserve">cm/s </t>
  </si>
  <si>
    <t xml:space="preserve">PS </t>
  </si>
  <si>
    <t xml:space="preserve">M-CBF </t>
  </si>
  <si>
    <t xml:space="preserve">bpm </t>
  </si>
  <si>
    <t xml:space="preserve">PSV supine </t>
  </si>
  <si>
    <t xml:space="preserve">M-CBF supine </t>
  </si>
  <si>
    <t xml:space="preserve">PSV tilted </t>
  </si>
  <si>
    <t>M-CBF tilted</t>
  </si>
  <si>
    <t>PSV 2nd supine</t>
  </si>
  <si>
    <t>M-CBF 2nd supine</t>
  </si>
  <si>
    <t xml:space="preserve">PI </t>
  </si>
  <si>
    <t xml:space="preserve">Return flat </t>
  </si>
  <si>
    <t xml:space="preserve">deep paced breathing </t>
  </si>
  <si>
    <t>Metric</t>
  </si>
  <si>
    <t>Supine</t>
  </si>
  <si>
    <t>Δ tilt − supine</t>
  </si>
  <si>
    <t>Return flat</t>
  </si>
  <si>
    <t>SBP (mmHg)</t>
  </si>
  <si>
    <t>DBP (mmHg)</t>
  </si>
  <si>
    <t>MBP (mmHg)</t>
  </si>
  <si>
    <t>HR (bpm)</t>
  </si>
  <si>
    <t>HRV (bpm)</t>
  </si>
  <si>
    <t>PSV / SP MCA (cm/s)</t>
  </si>
  <si>
    <t>M-CBF (cm/s)</t>
  </si>
  <si>
    <t>Highlights</t>
  </si>
  <si>
    <t>Nadir SBP on tilt (min 30)</t>
  </si>
  <si>
    <t>Nadir DBP on tilt (min 3)</t>
  </si>
  <si>
    <t>Peak HR on tilt (min 30)</t>
  </si>
  <si>
    <t>Peak HRV (return min 1)</t>
  </si>
  <si>
    <t>Sitting SBP (min 1)</t>
  </si>
  <si>
    <t>Protocol points plotted</t>
  </si>
  <si>
    <t>Green = live formula to the BaroSheet tab</t>
  </si>
  <si>
    <t>Minute</t>
  </si>
  <si>
    <t>PSV</t>
  </si>
  <si>
    <t>M-CBF</t>
  </si>
  <si>
    <t>Phase</t>
  </si>
  <si>
    <t>Deep breathing</t>
  </si>
  <si>
    <t>Tilt</t>
  </si>
  <si>
    <t>Bathroom</t>
  </si>
  <si>
    <t>Phase colors</t>
  </si>
  <si>
    <t>Phase means — BP &amp; HR</t>
  </si>
  <si>
    <t>Phase means — PSV &amp; M-CBF</t>
  </si>
  <si>
    <t>BaroSheet — prolonged stand</t>
  </si>
  <si>
    <t>Visit notes (meds · meal · hydration)</t>
  </si>
  <si>
    <t>Valsalva — sitting</t>
  </si>
  <si>
    <t>Man. 1</t>
  </si>
  <si>
    <t>Man. 2</t>
  </si>
  <si>
    <t>Man. 3</t>
  </si>
  <si>
    <t>Mean</t>
  </si>
  <si>
    <t>Baseline SBP</t>
  </si>
  <si>
    <t>Phase I SBP</t>
  </si>
  <si>
    <t>II early SBP</t>
  </si>
  <si>
    <t>II late SBP</t>
  </si>
  <si>
    <t>IV overshoot SBP</t>
  </si>
  <si>
    <t>SBP overshoot</t>
  </si>
  <si>
    <t>Valsalva ratio</t>
  </si>
  <si>
    <t>Points with SBP</t>
  </si>
  <si>
    <t>VR (mean)</t>
  </si>
  <si>
    <t>Normal VR ≥ 1.21</t>
  </si>
  <si>
    <t>Green = live formula</t>
  </si>
  <si>
    <t>Phase I</t>
  </si>
  <si>
    <t>II early</t>
  </si>
  <si>
    <t>II late</t>
  </si>
  <si>
    <t>IV overshoot</t>
  </si>
  <si>
    <t>Man.</t>
  </si>
  <si>
    <t>3 maneuvers</t>
  </si>
  <si>
    <t>Phase means</t>
  </si>
  <si>
    <t xml:space="preserve">Additionally assesments </t>
  </si>
  <si>
    <t>Reposo</t>
  </si>
  <si>
    <t xml:space="preserve">Tamizaje cognitivo (MoCA): </t>
  </si>
  <si>
    <t>MDS-UPDRS III:</t>
  </si>
  <si>
    <t>OFF</t>
  </si>
  <si>
    <t xml:space="preserve">OFF - glucosa </t>
  </si>
  <si>
    <t xml:space="preserve">ON </t>
  </si>
  <si>
    <t xml:space="preserve">ON - midodrine </t>
  </si>
  <si>
    <t xml:space="preserve">USG vesical </t>
  </si>
  <si>
    <r>
      <t xml:space="preserve">UPSIT: </t>
    </r>
    <r>
      <rPr>
        <sz val="11"/>
        <rFont val="Arial"/>
        <family val="2"/>
      </rPr>
      <t xml:space="preserve"> </t>
    </r>
  </si>
  <si>
    <t>32/40 puntos</t>
  </si>
  <si>
    <t xml:space="preserve">/30 puntos </t>
  </si>
  <si>
    <t xml:space="preserve">post-miccional= </t>
  </si>
  <si>
    <t xml:space="preserve">pre-miccional= </t>
  </si>
  <si>
    <t xml:space="preserve">Termografia </t>
  </si>
  <si>
    <t xml:space="preserve">mano derecha </t>
  </si>
  <si>
    <t>mano izquierda</t>
  </si>
  <si>
    <t xml:space="preserve">pie derecho </t>
  </si>
  <si>
    <t xml:space="preserve">pie izquierdo </t>
  </si>
  <si>
    <t xml:space="preserve">Estímulo frío </t>
  </si>
  <si>
    <t xml:space="preserve">Glucosa </t>
  </si>
  <si>
    <t xml:space="preserve">Final - reposo </t>
  </si>
  <si>
    <t>Levodopa ON (si aplica)</t>
  </si>
  <si>
    <t xml:space="preserve">Sudoscan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</si>
</sst>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+0.0;\-0.0;0"/>
  </numFmts>
  <fonts count="23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sz val="10"/>
      <color rgb="FF9C0006"/>
      <name val="Arial"/>
      <family val="2"/>
    </font>
    <font>
      <b/>
      <sz val="16"/>
      <color rgb="FFFFFFFF"/>
      <name val="Calibri"/>
      <family val="2"/>
    </font>
    <font>
      <i/>
      <sz val="10"/>
      <color rgb="FF5B5B5B"/>
      <name val="Calibri"/>
      <family val="2"/>
    </font>
    <font>
      <b/>
      <sz val="11"/>
      <color rgb="FFFFFFFF"/>
      <name val="Calibri"/>
      <family val="2"/>
    </font>
    <font>
      <sz val="10"/>
      <color rgb="FF006600"/>
      <name val="Arial"/>
      <family val="2"/>
    </font>
    <font>
      <b/>
      <sz val="10"/>
      <color rgb="FF006600"/>
      <name val="Arial"/>
      <family val="2"/>
    </font>
    <font>
      <i/>
      <sz val="9"/>
      <color rgb="FF006600"/>
      <name val="Arial"/>
      <family val="2"/>
    </font>
    <font>
      <b/>
      <sz val="11"/>
      <color rgb="FFFFFFFF"/>
      <name val="Arial"/>
      <family val="2"/>
    </font>
    <font>
      <sz val="10"/>
      <color rgb="FF006100"/>
      <name val="Arial"/>
      <family val="2"/>
    </font>
    <font>
      <b/>
      <sz val="14"/>
      <color rgb="FFFFFFFF"/>
      <name val="Calibri"/>
      <family val="2"/>
    </font>
    <font>
      <b/>
      <sz val="14"/>
      <color rgb="FFFFFFFF"/>
      <name val="Arial"/>
      <family val="2"/>
    </font>
    <font>
      <i/>
      <sz val="10"/>
      <color rgb="FF5B5B5B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2F5496"/>
        <bgColor indexed="64"/>
      </patternFill>
    </fill>
    <fill>
      <patternFill patternType="solid">
        <fgColor rgb="FFD6EAF8"/>
        <bgColor indexed="64"/>
      </patternFill>
    </fill>
    <fill>
      <patternFill patternType="solid">
        <fgColor rgb="FFD5F5E3"/>
        <bgColor indexed="64"/>
      </patternFill>
    </fill>
    <fill>
      <patternFill patternType="solid">
        <fgColor rgb="FFFDEBD0"/>
        <bgColor indexed="64"/>
      </patternFill>
    </fill>
    <fill>
      <patternFill patternType="solid">
        <fgColor rgb="FFF5B7B1"/>
        <bgColor indexed="64"/>
      </patternFill>
    </fill>
    <fill>
      <patternFill patternType="solid">
        <fgColor rgb="FFE8DAEF"/>
        <bgColor indexed="64"/>
      </patternFill>
    </fill>
    <fill>
      <patternFill patternType="solid">
        <fgColor rgb="FFFCF3CF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5CBA7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1">
    <xf numFmtId="0" fontId="0" fillId="0" borderId="0" xfId="0"/>
    <xf numFmtId="1" fontId="0" fillId="0" borderId="0" xfId="0" applyNumberFormat="1"/>
    <xf numFmtId="0" fontId="3" fillId="0" borderId="0" xfId="0" applyFont="1"/>
    <xf numFmtId="1" fontId="2" fillId="2" borderId="1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/>
    </xf>
    <xf numFmtId="1" fontId="5" fillId="3" borderId="0" xfId="0" applyNumberFormat="1" applyFont="1" applyFill="1" applyAlignment="1">
      <alignment horizontal="center"/>
    </xf>
    <xf numFmtId="1" fontId="0" fillId="2" borderId="0" xfId="0" applyNumberFormat="1" applyFill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" fontId="0" fillId="0" borderId="0" xfId="0" applyNumberFormat="1" applyAlignment="1">
      <alignment horizontal="left"/>
    </xf>
    <xf numFmtId="1" fontId="7" fillId="0" borderId="0" xfId="0" applyNumberFormat="1" applyFont="1" applyAlignment="1">
      <alignment horizontal="left"/>
    </xf>
    <xf numFmtId="0" fontId="0" fillId="0" borderId="16" xfId="0" applyBorder="1"/>
    <xf numFmtId="1" fontId="0" fillId="0" borderId="0" xfId="0" applyNumberFormat="1" applyAlignment="1">
      <alignment horizontal="center"/>
    </xf>
    <xf numFmtId="0" fontId="0" fillId="0" borderId="16" xfId="0" applyBorder="1" applyAlignment="1">
      <alignment horizontal="center"/>
    </xf>
    <xf numFmtId="0" fontId="5" fillId="4" borderId="17" xfId="0" applyFont="1" applyFill="1" applyBorder="1"/>
    <xf numFmtId="0" fontId="5" fillId="4" borderId="17" xfId="0" applyFont="1" applyFill="1" applyBorder="1" applyAlignment="1">
      <alignment horizontal="center"/>
    </xf>
    <xf numFmtId="14" fontId="5" fillId="4" borderId="4" xfId="0" applyNumberFormat="1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15" fontId="7" fillId="0" borderId="0" xfId="0" applyNumberFormat="1" applyFont="1"/>
    <xf numFmtId="0" fontId="0" fillId="0" borderId="4" xfId="0" applyBorder="1"/>
    <xf numFmtId="0" fontId="0" fillId="5" borderId="4" xfId="0" applyFill="1" applyBorder="1" applyAlignment="1">
      <alignment horizontal="center"/>
    </xf>
    <xf numFmtId="1" fontId="0" fillId="0" borderId="4" xfId="0" applyNumberFormat="1" applyBorder="1" applyAlignment="1">
      <alignment horizontal="left"/>
    </xf>
    <xf numFmtId="0" fontId="8" fillId="0" borderId="0" xfId="0" applyFont="1"/>
    <xf numFmtId="0" fontId="0" fillId="0" borderId="4" xfId="0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1" fontId="2" fillId="4" borderId="4" xfId="0" applyNumberFormat="1" applyFont="1" applyFill="1" applyBorder="1" applyAlignment="1">
      <alignment horizontal="center"/>
    </xf>
    <xf numFmtId="0" fontId="2" fillId="0" borderId="0" xfId="0" applyFont="1"/>
    <xf numFmtId="0" fontId="4" fillId="4" borderId="4" xfId="0" applyFont="1" applyFill="1" applyBorder="1" applyAlignment="1">
      <alignment horizontal="center"/>
    </xf>
    <xf numFmtId="0" fontId="4" fillId="0" borderId="0" xfId="0" applyFont="1"/>
    <xf numFmtId="1" fontId="0" fillId="0" borderId="0" xfId="0" applyNumberFormat="1" applyAlignment="1">
      <alignment horizontal="right"/>
    </xf>
    <xf numFmtId="0" fontId="2" fillId="4" borderId="17" xfId="0" applyFont="1" applyFill="1" applyBorder="1"/>
    <xf numFmtId="0" fontId="2" fillId="4" borderId="17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8" xfId="0" applyBorder="1"/>
    <xf numFmtId="0" fontId="0" fillId="5" borderId="18" xfId="0" applyFill="1" applyBorder="1" applyAlignment="1">
      <alignment horizontal="center"/>
    </xf>
    <xf numFmtId="0" fontId="4" fillId="0" borderId="0" xfId="0" applyFont="1" applyAlignment="1">
      <alignment horizontal="right"/>
    </xf>
    <xf numFmtId="1" fontId="4" fillId="0" borderId="0" xfId="0" applyNumberFormat="1" applyFont="1" applyAlignment="1">
      <alignment horizontal="right"/>
    </xf>
    <xf numFmtId="0" fontId="0" fillId="5" borderId="20" xfId="0" applyFill="1" applyBorder="1"/>
    <xf numFmtId="0" fontId="0" fillId="5" borderId="20" xfId="0" applyFill="1" applyBorder="1" applyAlignment="1">
      <alignment horizontal="center"/>
    </xf>
    <xf numFmtId="0" fontId="0" fillId="0" borderId="17" xfId="0" applyBorder="1"/>
    <xf numFmtId="0" fontId="0" fillId="5" borderId="4" xfId="0" applyFill="1" applyBorder="1"/>
    <xf numFmtId="1" fontId="0" fillId="5" borderId="4" xfId="0" applyNumberFormat="1" applyFill="1" applyBorder="1" applyAlignment="1">
      <alignment horizontal="left"/>
    </xf>
    <xf numFmtId="1" fontId="4" fillId="4" borderId="4" xfId="0" applyNumberFormat="1" applyFont="1" applyFill="1" applyBorder="1" applyAlignment="1">
      <alignment horizontal="center"/>
    </xf>
    <xf numFmtId="0" fontId="4" fillId="5" borderId="4" xfId="0" applyFont="1" applyFill="1" applyBorder="1" applyAlignment="1">
      <alignment horizontal="right"/>
    </xf>
    <xf numFmtId="0" fontId="4" fillId="5" borderId="4" xfId="0" applyFont="1" applyFill="1" applyBorder="1" applyAlignment="1">
      <alignment horizontal="center"/>
    </xf>
    <xf numFmtId="0" fontId="2" fillId="5" borderId="20" xfId="0" applyFont="1" applyFill="1" applyBorder="1"/>
    <xf numFmtId="0" fontId="2" fillId="5" borderId="20" xfId="0" applyFont="1" applyFill="1" applyBorder="1" applyAlignment="1">
      <alignment horizontal="center"/>
    </xf>
    <xf numFmtId="0" fontId="0" fillId="0" borderId="21" xfId="0" applyBorder="1"/>
    <xf numFmtId="0" fontId="4" fillId="0" borderId="21" xfId="0" applyFont="1" applyBorder="1" applyAlignment="1">
      <alignment horizontal="center"/>
    </xf>
    <xf numFmtId="0" fontId="4" fillId="0" borderId="21" xfId="0" applyFont="1" applyBorder="1"/>
    <xf numFmtId="0" fontId="0" fillId="6" borderId="0" xfId="0" applyFill="1" applyAlignment="1">
      <alignment horizontal="center"/>
    </xf>
    <xf numFmtId="0" fontId="0" fillId="6" borderId="0" xfId="0" applyFill="1"/>
    <xf numFmtId="0" fontId="5" fillId="6" borderId="0" xfId="0" applyFont="1" applyFill="1" applyAlignment="1">
      <alignment horizontal="center"/>
    </xf>
    <xf numFmtId="0" fontId="0" fillId="0" borderId="17" xfId="0" applyBorder="1" applyAlignment="1">
      <alignment horizontal="center"/>
    </xf>
    <xf numFmtId="0" fontId="6" fillId="6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6" borderId="0" xfId="0" applyFont="1" applyFill="1"/>
    <xf numFmtId="0" fontId="2" fillId="6" borderId="0" xfId="0" applyFont="1" applyFill="1" applyAlignment="1">
      <alignment horizontal="center"/>
    </xf>
    <xf numFmtId="0" fontId="4" fillId="6" borderId="4" xfId="0" applyFont="1" applyFill="1" applyBorder="1"/>
    <xf numFmtId="0" fontId="2" fillId="5" borderId="4" xfId="0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0" borderId="22" xfId="0" applyBorder="1"/>
    <xf numFmtId="0" fontId="4" fillId="0" borderId="4" xfId="0" applyFont="1" applyBorder="1"/>
    <xf numFmtId="0" fontId="4" fillId="7" borderId="4" xfId="0" applyFont="1" applyFill="1" applyBorder="1"/>
    <xf numFmtId="1" fontId="4" fillId="0" borderId="0" xfId="0" applyNumberFormat="1" applyFont="1"/>
    <xf numFmtId="0" fontId="4" fillId="6" borderId="4" xfId="0" applyFont="1" applyFill="1" applyBorder="1" applyAlignment="1">
      <alignment horizontal="center"/>
    </xf>
    <xf numFmtId="0" fontId="4" fillId="5" borderId="19" xfId="0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12" fillId="9" borderId="0" xfId="0" applyFont="1" applyFill="1" applyAlignment="1">
      <alignment horizontal="center"/>
    </xf>
    <xf numFmtId="164" fontId="0" fillId="0" borderId="0" xfId="0" applyNumberFormat="1"/>
    <xf numFmtId="164" fontId="13" fillId="0" borderId="0" xfId="0" applyNumberFormat="1" applyFont="1"/>
    <xf numFmtId="165" fontId="0" fillId="0" borderId="0" xfId="0" applyNumberFormat="1"/>
    <xf numFmtId="1" fontId="14" fillId="0" borderId="0" xfId="0" applyNumberFormat="1" applyFont="1"/>
    <xf numFmtId="0" fontId="15" fillId="0" borderId="0" xfId="0" applyFont="1"/>
    <xf numFmtId="0" fontId="16" fillId="9" borderId="0" xfId="0" applyFont="1" applyFill="1" applyAlignment="1">
      <alignment horizontal="center"/>
    </xf>
    <xf numFmtId="0" fontId="16" fillId="9" borderId="0" xfId="0" applyFont="1" applyFill="1" applyAlignment="1">
      <alignment horizontal="centerContinuous"/>
    </xf>
    <xf numFmtId="0" fontId="0" fillId="9" borderId="0" xfId="0" applyFill="1" applyAlignment="1">
      <alignment horizontal="centerContinuous"/>
    </xf>
    <xf numFmtId="0" fontId="0" fillId="0" borderId="0" xfId="0" applyAlignment="1">
      <alignment horizontal="centerContinuous"/>
    </xf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0" borderId="0" xfId="0" applyFill="1" applyAlignment="1">
      <alignment horizontal="center"/>
    </xf>
    <xf numFmtId="0" fontId="0" fillId="11" borderId="0" xfId="0" applyFill="1" applyAlignment="1">
      <alignment horizontal="center"/>
    </xf>
    <xf numFmtId="0" fontId="0" fillId="12" borderId="0" xfId="0" applyFill="1" applyAlignment="1">
      <alignment horizontal="center"/>
    </xf>
    <xf numFmtId="0" fontId="0" fillId="13" borderId="0" xfId="0" applyFill="1" applyAlignment="1">
      <alignment horizontal="center"/>
    </xf>
    <xf numFmtId="0" fontId="0" fillId="14" borderId="0" xfId="0" applyFill="1" applyAlignment="1">
      <alignment horizontal="center"/>
    </xf>
    <xf numFmtId="0" fontId="0" fillId="15" borderId="0" xfId="0" applyFill="1" applyAlignment="1">
      <alignment horizontal="center"/>
    </xf>
    <xf numFmtId="165" fontId="9" fillId="8" borderId="0" xfId="0" applyNumberFormat="1" applyFont="1" applyFill="1"/>
    <xf numFmtId="165" fontId="17" fillId="16" borderId="0" xfId="0" applyNumberFormat="1" applyFont="1" applyFill="1"/>
    <xf numFmtId="0" fontId="19" fillId="9" borderId="0" xfId="0" applyFont="1" applyFill="1" applyAlignment="1">
      <alignment horizontal="centerContinuous"/>
    </xf>
    <xf numFmtId="0" fontId="20" fillId="0" borderId="0" xfId="0" applyFont="1" applyAlignment="1">
      <alignment horizontal="centerContinuous"/>
    </xf>
    <xf numFmtId="2" fontId="0" fillId="0" borderId="0" xfId="0" applyNumberFormat="1"/>
    <xf numFmtId="0" fontId="0" fillId="17" borderId="0" xfId="0" applyFill="1"/>
    <xf numFmtId="0" fontId="0" fillId="17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22" fillId="0" borderId="0" xfId="0" applyFont="1" applyAlignment="1">
      <alignment horizontal="justify" vertical="center"/>
    </xf>
    <xf numFmtId="0" fontId="21" fillId="0" borderId="0" xfId="0" applyFont="1" applyAlignment="1">
      <alignment horizontal="justify" vertical="center"/>
    </xf>
    <xf numFmtId="0" fontId="18" fillId="9" borderId="0" xfId="0" applyFont="1" applyFill="1" applyAlignment="1">
      <alignment horizontal="center"/>
    </xf>
    <xf numFmtId="0" fontId="10" fillId="9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16" fillId="9" borderId="0" xfId="0" applyFont="1" applyFill="1" applyAlignment="1">
      <alignment horizontal="center"/>
    </xf>
    <xf numFmtId="0" fontId="12" fillId="9" borderId="0" xfId="0" applyFont="1" applyFill="1" applyAlignment="1">
      <alignment horizont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470988667018584E-2"/>
          <c:y val="0.10511217606317473"/>
          <c:w val="0.84482093556702209"/>
          <c:h val="0.73087818696884199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Barosheet!$T$98:$T$129</c:f>
              <c:numCache>
                <c:formatCode>General</c:formatCode>
                <c:ptCount val="32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110</c:v>
                </c:pt>
                <c:pt idx="11">
                  <c:v>120</c:v>
                </c:pt>
                <c:pt idx="12">
                  <c:v>130</c:v>
                </c:pt>
                <c:pt idx="13">
                  <c:v>140</c:v>
                </c:pt>
                <c:pt idx="14">
                  <c:v>150</c:v>
                </c:pt>
                <c:pt idx="15">
                  <c:v>160</c:v>
                </c:pt>
                <c:pt idx="16">
                  <c:v>170</c:v>
                </c:pt>
                <c:pt idx="17">
                  <c:v>180</c:v>
                </c:pt>
                <c:pt idx="18">
                  <c:v>190</c:v>
                </c:pt>
                <c:pt idx="19">
                  <c:v>200</c:v>
                </c:pt>
                <c:pt idx="20">
                  <c:v>210</c:v>
                </c:pt>
                <c:pt idx="21">
                  <c:v>220</c:v>
                </c:pt>
                <c:pt idx="22">
                  <c:v>230</c:v>
                </c:pt>
                <c:pt idx="23">
                  <c:v>240</c:v>
                </c:pt>
                <c:pt idx="24">
                  <c:v>250</c:v>
                </c:pt>
                <c:pt idx="25">
                  <c:v>260</c:v>
                </c:pt>
                <c:pt idx="26">
                  <c:v>270</c:v>
                </c:pt>
                <c:pt idx="27">
                  <c:v>280</c:v>
                </c:pt>
                <c:pt idx="28">
                  <c:v>290</c:v>
                </c:pt>
                <c:pt idx="29">
                  <c:v>300</c:v>
                </c:pt>
                <c:pt idx="30">
                  <c:v>310</c:v>
                </c:pt>
                <c:pt idx="31">
                  <c:v>320</c:v>
                </c:pt>
              </c:numCache>
            </c:numRef>
          </c:cat>
          <c:val>
            <c:numRef>
              <c:f>Barosheet!$U$98:$U$129</c:f>
              <c:numCache>
                <c:formatCode>General</c:formatCode>
                <c:ptCount val="3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8A-3841-81BD-7212AF7F7D02}"/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Barosheet!$T$98:$T$129</c:f>
              <c:numCache>
                <c:formatCode>General</c:formatCode>
                <c:ptCount val="32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110</c:v>
                </c:pt>
                <c:pt idx="11">
                  <c:v>120</c:v>
                </c:pt>
                <c:pt idx="12">
                  <c:v>130</c:v>
                </c:pt>
                <c:pt idx="13">
                  <c:v>140</c:v>
                </c:pt>
                <c:pt idx="14">
                  <c:v>150</c:v>
                </c:pt>
                <c:pt idx="15">
                  <c:v>160</c:v>
                </c:pt>
                <c:pt idx="16">
                  <c:v>170</c:v>
                </c:pt>
                <c:pt idx="17">
                  <c:v>180</c:v>
                </c:pt>
                <c:pt idx="18">
                  <c:v>190</c:v>
                </c:pt>
                <c:pt idx="19">
                  <c:v>200</c:v>
                </c:pt>
                <c:pt idx="20">
                  <c:v>210</c:v>
                </c:pt>
                <c:pt idx="21">
                  <c:v>220</c:v>
                </c:pt>
                <c:pt idx="22">
                  <c:v>230</c:v>
                </c:pt>
                <c:pt idx="23">
                  <c:v>240</c:v>
                </c:pt>
                <c:pt idx="24">
                  <c:v>250</c:v>
                </c:pt>
                <c:pt idx="25">
                  <c:v>260</c:v>
                </c:pt>
                <c:pt idx="26">
                  <c:v>270</c:v>
                </c:pt>
                <c:pt idx="27">
                  <c:v>280</c:v>
                </c:pt>
                <c:pt idx="28">
                  <c:v>290</c:v>
                </c:pt>
                <c:pt idx="29">
                  <c:v>300</c:v>
                </c:pt>
                <c:pt idx="30">
                  <c:v>310</c:v>
                </c:pt>
                <c:pt idx="31">
                  <c:v>320</c:v>
                </c:pt>
              </c:numCache>
            </c:numRef>
          </c:cat>
          <c:val>
            <c:numRef>
              <c:f>Barosheet!$V$98:$V$129</c:f>
              <c:numCache>
                <c:formatCode>General</c:formatCode>
                <c:ptCount val="3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8A-3841-81BD-7212AF7F7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marker val="1"/>
        <c:smooth val="0"/>
        <c:axId val="-1196929264"/>
        <c:axId val="-1196925360"/>
      </c:lineChart>
      <c:lineChart>
        <c:grouping val="standard"/>
        <c:varyColors val="0"/>
        <c:ser>
          <c:idx val="2"/>
          <c:order val="2"/>
          <c:spPr>
            <a:ln w="25400">
              <a:solidFill>
                <a:srgbClr val="DD0806"/>
              </a:solidFill>
              <a:prstDash val="solid"/>
            </a:ln>
          </c:spPr>
          <c:marker>
            <c:symbol val="none"/>
          </c:marker>
          <c:cat>
            <c:numRef>
              <c:f>Barosheet!$T$98:$T$130</c:f>
              <c:numCache>
                <c:formatCode>General</c:formatCode>
                <c:ptCount val="3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110</c:v>
                </c:pt>
                <c:pt idx="11">
                  <c:v>120</c:v>
                </c:pt>
                <c:pt idx="12">
                  <c:v>130</c:v>
                </c:pt>
                <c:pt idx="13">
                  <c:v>140</c:v>
                </c:pt>
                <c:pt idx="14">
                  <c:v>150</c:v>
                </c:pt>
                <c:pt idx="15">
                  <c:v>160</c:v>
                </c:pt>
                <c:pt idx="16">
                  <c:v>170</c:v>
                </c:pt>
                <c:pt idx="17">
                  <c:v>180</c:v>
                </c:pt>
                <c:pt idx="18">
                  <c:v>190</c:v>
                </c:pt>
                <c:pt idx="19">
                  <c:v>200</c:v>
                </c:pt>
                <c:pt idx="20">
                  <c:v>210</c:v>
                </c:pt>
                <c:pt idx="21">
                  <c:v>220</c:v>
                </c:pt>
                <c:pt idx="22">
                  <c:v>230</c:v>
                </c:pt>
                <c:pt idx="23">
                  <c:v>240</c:v>
                </c:pt>
                <c:pt idx="24">
                  <c:v>250</c:v>
                </c:pt>
                <c:pt idx="25">
                  <c:v>260</c:v>
                </c:pt>
                <c:pt idx="26">
                  <c:v>270</c:v>
                </c:pt>
                <c:pt idx="27">
                  <c:v>280</c:v>
                </c:pt>
                <c:pt idx="28">
                  <c:v>290</c:v>
                </c:pt>
                <c:pt idx="29">
                  <c:v>300</c:v>
                </c:pt>
                <c:pt idx="30">
                  <c:v>310</c:v>
                </c:pt>
                <c:pt idx="31">
                  <c:v>320</c:v>
                </c:pt>
                <c:pt idx="32">
                  <c:v>330</c:v>
                </c:pt>
              </c:numCache>
            </c:numRef>
          </c:cat>
          <c:val>
            <c:numRef>
              <c:f>Barosheet!$W$98:$W$130</c:f>
              <c:numCache>
                <c:formatCode>General</c:formatCode>
                <c:ptCount val="3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8A-3841-81BD-7212AF7F7D02}"/>
            </c:ext>
          </c:extLst>
        </c:ser>
        <c:ser>
          <c:idx val="3"/>
          <c:order val="3"/>
          <c:marker>
            <c:symbol val="none"/>
          </c:marker>
          <c:cat>
            <c:numRef>
              <c:f>Barosheet!$T$98:$T$130</c:f>
              <c:numCache>
                <c:formatCode>General</c:formatCode>
                <c:ptCount val="3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110</c:v>
                </c:pt>
                <c:pt idx="11">
                  <c:v>120</c:v>
                </c:pt>
                <c:pt idx="12">
                  <c:v>130</c:v>
                </c:pt>
                <c:pt idx="13">
                  <c:v>140</c:v>
                </c:pt>
                <c:pt idx="14">
                  <c:v>150</c:v>
                </c:pt>
                <c:pt idx="15">
                  <c:v>160</c:v>
                </c:pt>
                <c:pt idx="16">
                  <c:v>170</c:v>
                </c:pt>
                <c:pt idx="17">
                  <c:v>180</c:v>
                </c:pt>
                <c:pt idx="18">
                  <c:v>190</c:v>
                </c:pt>
                <c:pt idx="19">
                  <c:v>200</c:v>
                </c:pt>
                <c:pt idx="20">
                  <c:v>210</c:v>
                </c:pt>
                <c:pt idx="21">
                  <c:v>220</c:v>
                </c:pt>
                <c:pt idx="22">
                  <c:v>230</c:v>
                </c:pt>
                <c:pt idx="23">
                  <c:v>240</c:v>
                </c:pt>
                <c:pt idx="24">
                  <c:v>250</c:v>
                </c:pt>
                <c:pt idx="25">
                  <c:v>260</c:v>
                </c:pt>
                <c:pt idx="26">
                  <c:v>270</c:v>
                </c:pt>
                <c:pt idx="27">
                  <c:v>280</c:v>
                </c:pt>
                <c:pt idx="28">
                  <c:v>290</c:v>
                </c:pt>
                <c:pt idx="29">
                  <c:v>300</c:v>
                </c:pt>
                <c:pt idx="30">
                  <c:v>310</c:v>
                </c:pt>
                <c:pt idx="31">
                  <c:v>320</c:v>
                </c:pt>
                <c:pt idx="32">
                  <c:v>330</c:v>
                </c:pt>
              </c:numCache>
            </c:numRef>
          </c:cat>
          <c:val>
            <c:numRef>
              <c:f>Barosheet!$X$98:$X$131</c:f>
              <c:numCache>
                <c:formatCode>General</c:formatCode>
                <c:ptCount val="3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0C-AB4A-8048-A2C1F4C371B4}"/>
            </c:ext>
          </c:extLst>
        </c:ser>
        <c:ser>
          <c:idx val="4"/>
          <c:order val="4"/>
          <c:marker>
            <c:symbol val="none"/>
          </c:marker>
          <c:cat>
            <c:numRef>
              <c:f>Barosheet!$T$98:$T$130</c:f>
              <c:numCache>
                <c:formatCode>General</c:formatCode>
                <c:ptCount val="3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110</c:v>
                </c:pt>
                <c:pt idx="11">
                  <c:v>120</c:v>
                </c:pt>
                <c:pt idx="12">
                  <c:v>130</c:v>
                </c:pt>
                <c:pt idx="13">
                  <c:v>140</c:v>
                </c:pt>
                <c:pt idx="14">
                  <c:v>150</c:v>
                </c:pt>
                <c:pt idx="15">
                  <c:v>160</c:v>
                </c:pt>
                <c:pt idx="16">
                  <c:v>170</c:v>
                </c:pt>
                <c:pt idx="17">
                  <c:v>180</c:v>
                </c:pt>
                <c:pt idx="18">
                  <c:v>190</c:v>
                </c:pt>
                <c:pt idx="19">
                  <c:v>200</c:v>
                </c:pt>
                <c:pt idx="20">
                  <c:v>210</c:v>
                </c:pt>
                <c:pt idx="21">
                  <c:v>220</c:v>
                </c:pt>
                <c:pt idx="22">
                  <c:v>230</c:v>
                </c:pt>
                <c:pt idx="23">
                  <c:v>240</c:v>
                </c:pt>
                <c:pt idx="24">
                  <c:v>250</c:v>
                </c:pt>
                <c:pt idx="25">
                  <c:v>260</c:v>
                </c:pt>
                <c:pt idx="26">
                  <c:v>270</c:v>
                </c:pt>
                <c:pt idx="27">
                  <c:v>280</c:v>
                </c:pt>
                <c:pt idx="28">
                  <c:v>290</c:v>
                </c:pt>
                <c:pt idx="29">
                  <c:v>300</c:v>
                </c:pt>
                <c:pt idx="30">
                  <c:v>310</c:v>
                </c:pt>
                <c:pt idx="31">
                  <c:v>320</c:v>
                </c:pt>
                <c:pt idx="32">
                  <c:v>330</c:v>
                </c:pt>
              </c:numCache>
            </c:numRef>
          </c:cat>
          <c:val>
            <c:numRef>
              <c:f>Barosheet!$Y$98:$Y$129</c:f>
              <c:numCache>
                <c:formatCode>General</c:formatCode>
                <c:ptCount val="3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22-8F4D-AD59-652A782100D8}"/>
            </c:ext>
          </c:extLst>
        </c:ser>
        <c:ser>
          <c:idx val="5"/>
          <c:order val="5"/>
          <c:marker>
            <c:symbol val="none"/>
          </c:marker>
          <c:cat>
            <c:numRef>
              <c:f>Barosheet!$T$98:$T$130</c:f>
              <c:numCache>
                <c:formatCode>General</c:formatCode>
                <c:ptCount val="3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110</c:v>
                </c:pt>
                <c:pt idx="11">
                  <c:v>120</c:v>
                </c:pt>
                <c:pt idx="12">
                  <c:v>130</c:v>
                </c:pt>
                <c:pt idx="13">
                  <c:v>140</c:v>
                </c:pt>
                <c:pt idx="14">
                  <c:v>150</c:v>
                </c:pt>
                <c:pt idx="15">
                  <c:v>160</c:v>
                </c:pt>
                <c:pt idx="16">
                  <c:v>170</c:v>
                </c:pt>
                <c:pt idx="17">
                  <c:v>180</c:v>
                </c:pt>
                <c:pt idx="18">
                  <c:v>190</c:v>
                </c:pt>
                <c:pt idx="19">
                  <c:v>200</c:v>
                </c:pt>
                <c:pt idx="20">
                  <c:v>210</c:v>
                </c:pt>
                <c:pt idx="21">
                  <c:v>220</c:v>
                </c:pt>
                <c:pt idx="22">
                  <c:v>230</c:v>
                </c:pt>
                <c:pt idx="23">
                  <c:v>240</c:v>
                </c:pt>
                <c:pt idx="24">
                  <c:v>250</c:v>
                </c:pt>
                <c:pt idx="25">
                  <c:v>260</c:v>
                </c:pt>
                <c:pt idx="26">
                  <c:v>270</c:v>
                </c:pt>
                <c:pt idx="27">
                  <c:v>280</c:v>
                </c:pt>
                <c:pt idx="28">
                  <c:v>290</c:v>
                </c:pt>
                <c:pt idx="29">
                  <c:v>300</c:v>
                </c:pt>
                <c:pt idx="30">
                  <c:v>310</c:v>
                </c:pt>
                <c:pt idx="31">
                  <c:v>320</c:v>
                </c:pt>
                <c:pt idx="32">
                  <c:v>330</c:v>
                </c:pt>
              </c:numCache>
            </c:numRef>
          </c:cat>
          <c:val>
            <c:numRef>
              <c:f>Barosheet!$Z$98:$Z$129</c:f>
              <c:numCache>
                <c:formatCode>General</c:formatCode>
                <c:ptCount val="3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22-8F4D-AD59-652A78210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96780336"/>
        <c:axId val="-1197148080"/>
      </c:lineChart>
      <c:catAx>
        <c:axId val="-119692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es-MX"/>
          </a:p>
        </c:txPr>
        <c:crossAx val="-1196925360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-1196925360"/>
        <c:scaling>
          <c:orientation val="minMax"/>
          <c:max val="2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MX"/>
          </a:p>
        </c:txPr>
        <c:crossAx val="-1196929264"/>
        <c:crosses val="autoZero"/>
        <c:crossBetween val="between"/>
        <c:majorUnit val="50"/>
      </c:valAx>
      <c:catAx>
        <c:axId val="-1196780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97148080"/>
        <c:crosses val="autoZero"/>
        <c:auto val="1"/>
        <c:lblAlgn val="ctr"/>
        <c:lblOffset val="100"/>
        <c:noMultiLvlLbl val="0"/>
      </c:catAx>
      <c:valAx>
        <c:axId val="-1197148080"/>
        <c:scaling>
          <c:orientation val="minMax"/>
          <c:max val="150"/>
          <c:min val="0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MX"/>
          </a:p>
        </c:txPr>
        <c:crossAx val="-1196780336"/>
        <c:crosses val="max"/>
        <c:crossBetween val="between"/>
        <c:majorUnit val="2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/>
    <c:pageMargins b="1" l="0.750000000000004" r="0.750000000000004" t="1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50019622469967E-2"/>
          <c:y val="9.7914633869613493E-2"/>
          <c:w val="0.87986802899419203"/>
          <c:h val="0.78969322220880667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Barosheet!$B$20:$B$88</c:f>
              <c:numCache>
                <c:formatCode>General</c:formatCode>
                <c:ptCount val="69"/>
                <c:pt idx="0">
                  <c:v>-17</c:v>
                </c:pt>
                <c:pt idx="1">
                  <c:v>-16</c:v>
                </c:pt>
                <c:pt idx="2">
                  <c:v>-15</c:v>
                </c:pt>
                <c:pt idx="3">
                  <c:v>-14</c:v>
                </c:pt>
                <c:pt idx="4">
                  <c:v>-13</c:v>
                </c:pt>
                <c:pt idx="5">
                  <c:v>-12</c:v>
                </c:pt>
                <c:pt idx="6">
                  <c:v>-11</c:v>
                </c:pt>
                <c:pt idx="7">
                  <c:v>-10</c:v>
                </c:pt>
                <c:pt idx="8">
                  <c:v>-9</c:v>
                </c:pt>
                <c:pt idx="9">
                  <c:v>-8</c:v>
                </c:pt>
                <c:pt idx="10">
                  <c:v>-7</c:v>
                </c:pt>
                <c:pt idx="11">
                  <c:v>-6</c:v>
                </c:pt>
                <c:pt idx="12">
                  <c:v>-5</c:v>
                </c:pt>
                <c:pt idx="13">
                  <c:v>-4</c:v>
                </c:pt>
                <c:pt idx="14">
                  <c:v>-3</c:v>
                </c:pt>
                <c:pt idx="15">
                  <c:v>-2</c:v>
                </c:pt>
                <c:pt idx="16">
                  <c:v>-1</c:v>
                </c:pt>
                <c:pt idx="18">
                  <c:v>0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  <c:pt idx="53">
                  <c:v>36</c:v>
                </c:pt>
                <c:pt idx="54">
                  <c:v>37</c:v>
                </c:pt>
                <c:pt idx="55">
                  <c:v>38</c:v>
                </c:pt>
                <c:pt idx="56">
                  <c:v>39</c:v>
                </c:pt>
                <c:pt idx="57">
                  <c:v>40</c:v>
                </c:pt>
                <c:pt idx="58">
                  <c:v>41</c:v>
                </c:pt>
                <c:pt idx="59">
                  <c:v>42</c:v>
                </c:pt>
                <c:pt idx="61">
                  <c:v>1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7">
                  <c:v>1</c:v>
                </c:pt>
                <c:pt idx="68">
                  <c:v>2</c:v>
                </c:pt>
              </c:numCache>
            </c:numRef>
          </c:cat>
          <c:val>
            <c:numRef>
              <c:f>Barosheet!$C$20:$C$88</c:f>
              <c:numCache>
                <c:formatCode>General</c:formatCode>
                <c:ptCount val="6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FB-D34F-BAC9-EBAD13F2784A}"/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Barosheet!$B$20:$B$88</c:f>
              <c:numCache>
                <c:formatCode>General</c:formatCode>
                <c:ptCount val="69"/>
                <c:pt idx="0">
                  <c:v>-17</c:v>
                </c:pt>
                <c:pt idx="1">
                  <c:v>-16</c:v>
                </c:pt>
                <c:pt idx="2">
                  <c:v>-15</c:v>
                </c:pt>
                <c:pt idx="3">
                  <c:v>-14</c:v>
                </c:pt>
                <c:pt idx="4">
                  <c:v>-13</c:v>
                </c:pt>
                <c:pt idx="5">
                  <c:v>-12</c:v>
                </c:pt>
                <c:pt idx="6">
                  <c:v>-11</c:v>
                </c:pt>
                <c:pt idx="7">
                  <c:v>-10</c:v>
                </c:pt>
                <c:pt idx="8">
                  <c:v>-9</c:v>
                </c:pt>
                <c:pt idx="9">
                  <c:v>-8</c:v>
                </c:pt>
                <c:pt idx="10">
                  <c:v>-7</c:v>
                </c:pt>
                <c:pt idx="11">
                  <c:v>-6</c:v>
                </c:pt>
                <c:pt idx="12">
                  <c:v>-5</c:v>
                </c:pt>
                <c:pt idx="13">
                  <c:v>-4</c:v>
                </c:pt>
                <c:pt idx="14">
                  <c:v>-3</c:v>
                </c:pt>
                <c:pt idx="15">
                  <c:v>-2</c:v>
                </c:pt>
                <c:pt idx="16">
                  <c:v>-1</c:v>
                </c:pt>
                <c:pt idx="18">
                  <c:v>0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  <c:pt idx="53">
                  <c:v>36</c:v>
                </c:pt>
                <c:pt idx="54">
                  <c:v>37</c:v>
                </c:pt>
                <c:pt idx="55">
                  <c:v>38</c:v>
                </c:pt>
                <c:pt idx="56">
                  <c:v>39</c:v>
                </c:pt>
                <c:pt idx="57">
                  <c:v>40</c:v>
                </c:pt>
                <c:pt idx="58">
                  <c:v>41</c:v>
                </c:pt>
                <c:pt idx="59">
                  <c:v>42</c:v>
                </c:pt>
                <c:pt idx="61">
                  <c:v>1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7">
                  <c:v>1</c:v>
                </c:pt>
                <c:pt idx="68">
                  <c:v>2</c:v>
                </c:pt>
              </c:numCache>
            </c:numRef>
          </c:cat>
          <c:val>
            <c:numRef>
              <c:f>Barosheet!$E$20:$E$88</c:f>
              <c:numCache>
                <c:formatCode>General</c:formatCode>
                <c:ptCount val="6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FB-D34F-BAC9-EBAD13F27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marker val="1"/>
        <c:smooth val="0"/>
        <c:axId val="-1196929264"/>
        <c:axId val="-1196925360"/>
      </c:lineChart>
      <c:lineChart>
        <c:grouping val="standard"/>
        <c:varyColors val="0"/>
        <c:ser>
          <c:idx val="2"/>
          <c:order val="2"/>
          <c:spPr>
            <a:ln w="25400">
              <a:solidFill>
                <a:srgbClr val="DD0806"/>
              </a:solidFill>
              <a:prstDash val="solid"/>
            </a:ln>
          </c:spPr>
          <c:marker>
            <c:symbol val="none"/>
          </c:marker>
          <c:cat>
            <c:numRef>
              <c:f>Barosheet!$B$20:$B$88</c:f>
              <c:numCache>
                <c:formatCode>General</c:formatCode>
                <c:ptCount val="69"/>
                <c:pt idx="0">
                  <c:v>-17</c:v>
                </c:pt>
                <c:pt idx="1">
                  <c:v>-16</c:v>
                </c:pt>
                <c:pt idx="2">
                  <c:v>-15</c:v>
                </c:pt>
                <c:pt idx="3">
                  <c:v>-14</c:v>
                </c:pt>
                <c:pt idx="4">
                  <c:v>-13</c:v>
                </c:pt>
                <c:pt idx="5">
                  <c:v>-12</c:v>
                </c:pt>
                <c:pt idx="6">
                  <c:v>-11</c:v>
                </c:pt>
                <c:pt idx="7">
                  <c:v>-10</c:v>
                </c:pt>
                <c:pt idx="8">
                  <c:v>-9</c:v>
                </c:pt>
                <c:pt idx="9">
                  <c:v>-8</c:v>
                </c:pt>
                <c:pt idx="10">
                  <c:v>-7</c:v>
                </c:pt>
                <c:pt idx="11">
                  <c:v>-6</c:v>
                </c:pt>
                <c:pt idx="12">
                  <c:v>-5</c:v>
                </c:pt>
                <c:pt idx="13">
                  <c:v>-4</c:v>
                </c:pt>
                <c:pt idx="14">
                  <c:v>-3</c:v>
                </c:pt>
                <c:pt idx="15">
                  <c:v>-2</c:v>
                </c:pt>
                <c:pt idx="16">
                  <c:v>-1</c:v>
                </c:pt>
                <c:pt idx="18">
                  <c:v>0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  <c:pt idx="53">
                  <c:v>36</c:v>
                </c:pt>
                <c:pt idx="54">
                  <c:v>37</c:v>
                </c:pt>
                <c:pt idx="55">
                  <c:v>38</c:v>
                </c:pt>
                <c:pt idx="56">
                  <c:v>39</c:v>
                </c:pt>
                <c:pt idx="57">
                  <c:v>40</c:v>
                </c:pt>
                <c:pt idx="58">
                  <c:v>41</c:v>
                </c:pt>
                <c:pt idx="59">
                  <c:v>42</c:v>
                </c:pt>
                <c:pt idx="61">
                  <c:v>1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7">
                  <c:v>1</c:v>
                </c:pt>
                <c:pt idx="68">
                  <c:v>2</c:v>
                </c:pt>
              </c:numCache>
            </c:numRef>
          </c:cat>
          <c:val>
            <c:numRef>
              <c:f>Barosheet!$F$20:$F$88</c:f>
              <c:numCache>
                <c:formatCode>General</c:formatCode>
                <c:ptCount val="6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FB-D34F-BAC9-EBAD13F2784A}"/>
            </c:ext>
          </c:extLst>
        </c:ser>
        <c:ser>
          <c:idx val="3"/>
          <c:order val="3"/>
          <c:marker>
            <c:symbol val="none"/>
          </c:marker>
          <c:cat>
            <c:numRef>
              <c:f>Barosheet!$B$20:$B$88</c:f>
              <c:numCache>
                <c:formatCode>General</c:formatCode>
                <c:ptCount val="69"/>
                <c:pt idx="0">
                  <c:v>-17</c:v>
                </c:pt>
                <c:pt idx="1">
                  <c:v>-16</c:v>
                </c:pt>
                <c:pt idx="2">
                  <c:v>-15</c:v>
                </c:pt>
                <c:pt idx="3">
                  <c:v>-14</c:v>
                </c:pt>
                <c:pt idx="4">
                  <c:v>-13</c:v>
                </c:pt>
                <c:pt idx="5">
                  <c:v>-12</c:v>
                </c:pt>
                <c:pt idx="6">
                  <c:v>-11</c:v>
                </c:pt>
                <c:pt idx="7">
                  <c:v>-10</c:v>
                </c:pt>
                <c:pt idx="8">
                  <c:v>-9</c:v>
                </c:pt>
                <c:pt idx="9">
                  <c:v>-8</c:v>
                </c:pt>
                <c:pt idx="10">
                  <c:v>-7</c:v>
                </c:pt>
                <c:pt idx="11">
                  <c:v>-6</c:v>
                </c:pt>
                <c:pt idx="12">
                  <c:v>-5</c:v>
                </c:pt>
                <c:pt idx="13">
                  <c:v>-4</c:v>
                </c:pt>
                <c:pt idx="14">
                  <c:v>-3</c:v>
                </c:pt>
                <c:pt idx="15">
                  <c:v>-2</c:v>
                </c:pt>
                <c:pt idx="16">
                  <c:v>-1</c:v>
                </c:pt>
                <c:pt idx="18">
                  <c:v>0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  <c:pt idx="53">
                  <c:v>36</c:v>
                </c:pt>
                <c:pt idx="54">
                  <c:v>37</c:v>
                </c:pt>
                <c:pt idx="55">
                  <c:v>38</c:v>
                </c:pt>
                <c:pt idx="56">
                  <c:v>39</c:v>
                </c:pt>
                <c:pt idx="57">
                  <c:v>40</c:v>
                </c:pt>
                <c:pt idx="58">
                  <c:v>41</c:v>
                </c:pt>
                <c:pt idx="59">
                  <c:v>42</c:v>
                </c:pt>
                <c:pt idx="61">
                  <c:v>1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7">
                  <c:v>1</c:v>
                </c:pt>
                <c:pt idx="68">
                  <c:v>2</c:v>
                </c:pt>
              </c:numCache>
            </c:numRef>
          </c:cat>
          <c:val>
            <c:numRef>
              <c:f>Barosheet!$K$20:$K$88</c:f>
              <c:numCache>
                <c:formatCode>General</c:formatCode>
                <c:ptCount val="6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FB-D34F-BAC9-EBAD13F2784A}"/>
            </c:ext>
          </c:extLst>
        </c:ser>
        <c:ser>
          <c:idx val="4"/>
          <c:order val="4"/>
          <c:marker>
            <c:symbol val="none"/>
          </c:marker>
          <c:cat>
            <c:numRef>
              <c:f>Barosheet!$B$20:$B$88</c:f>
              <c:numCache>
                <c:formatCode>General</c:formatCode>
                <c:ptCount val="69"/>
                <c:pt idx="0">
                  <c:v>-17</c:v>
                </c:pt>
                <c:pt idx="1">
                  <c:v>-16</c:v>
                </c:pt>
                <c:pt idx="2">
                  <c:v>-15</c:v>
                </c:pt>
                <c:pt idx="3">
                  <c:v>-14</c:v>
                </c:pt>
                <c:pt idx="4">
                  <c:v>-13</c:v>
                </c:pt>
                <c:pt idx="5">
                  <c:v>-12</c:v>
                </c:pt>
                <c:pt idx="6">
                  <c:v>-11</c:v>
                </c:pt>
                <c:pt idx="7">
                  <c:v>-10</c:v>
                </c:pt>
                <c:pt idx="8">
                  <c:v>-9</c:v>
                </c:pt>
                <c:pt idx="9">
                  <c:v>-8</c:v>
                </c:pt>
                <c:pt idx="10">
                  <c:v>-7</c:v>
                </c:pt>
                <c:pt idx="11">
                  <c:v>-6</c:v>
                </c:pt>
                <c:pt idx="12">
                  <c:v>-5</c:v>
                </c:pt>
                <c:pt idx="13">
                  <c:v>-4</c:v>
                </c:pt>
                <c:pt idx="14">
                  <c:v>-3</c:v>
                </c:pt>
                <c:pt idx="15">
                  <c:v>-2</c:v>
                </c:pt>
                <c:pt idx="16">
                  <c:v>-1</c:v>
                </c:pt>
                <c:pt idx="18">
                  <c:v>0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  <c:pt idx="53">
                  <c:v>36</c:v>
                </c:pt>
                <c:pt idx="54">
                  <c:v>37</c:v>
                </c:pt>
                <c:pt idx="55">
                  <c:v>38</c:v>
                </c:pt>
                <c:pt idx="56">
                  <c:v>39</c:v>
                </c:pt>
                <c:pt idx="57">
                  <c:v>40</c:v>
                </c:pt>
                <c:pt idx="58">
                  <c:v>41</c:v>
                </c:pt>
                <c:pt idx="59">
                  <c:v>42</c:v>
                </c:pt>
                <c:pt idx="61">
                  <c:v>1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7">
                  <c:v>1</c:v>
                </c:pt>
                <c:pt idx="68">
                  <c:v>2</c:v>
                </c:pt>
              </c:numCache>
            </c:numRef>
          </c:cat>
          <c:val>
            <c:numRef>
              <c:f>Barosheet!$L$20:$L$88</c:f>
              <c:numCache>
                <c:formatCode>General</c:formatCode>
                <c:ptCount val="6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AFB-D34F-BAC9-EBAD13F2784A}"/>
            </c:ext>
          </c:extLst>
        </c:ser>
        <c:ser>
          <c:idx val="5"/>
          <c:order val="5"/>
          <c:marker>
            <c:symbol val="none"/>
          </c:marker>
          <c:cat>
            <c:numRef>
              <c:f>Barosheet!$B$20:$B$88</c:f>
              <c:numCache>
                <c:formatCode>General</c:formatCode>
                <c:ptCount val="69"/>
                <c:pt idx="0">
                  <c:v>-17</c:v>
                </c:pt>
                <c:pt idx="1">
                  <c:v>-16</c:v>
                </c:pt>
                <c:pt idx="2">
                  <c:v>-15</c:v>
                </c:pt>
                <c:pt idx="3">
                  <c:v>-14</c:v>
                </c:pt>
                <c:pt idx="4">
                  <c:v>-13</c:v>
                </c:pt>
                <c:pt idx="5">
                  <c:v>-12</c:v>
                </c:pt>
                <c:pt idx="6">
                  <c:v>-11</c:v>
                </c:pt>
                <c:pt idx="7">
                  <c:v>-10</c:v>
                </c:pt>
                <c:pt idx="8">
                  <c:v>-9</c:v>
                </c:pt>
                <c:pt idx="9">
                  <c:v>-8</c:v>
                </c:pt>
                <c:pt idx="10">
                  <c:v>-7</c:v>
                </c:pt>
                <c:pt idx="11">
                  <c:v>-6</c:v>
                </c:pt>
                <c:pt idx="12">
                  <c:v>-5</c:v>
                </c:pt>
                <c:pt idx="13">
                  <c:v>-4</c:v>
                </c:pt>
                <c:pt idx="14">
                  <c:v>-3</c:v>
                </c:pt>
                <c:pt idx="15">
                  <c:v>-2</c:v>
                </c:pt>
                <c:pt idx="16">
                  <c:v>-1</c:v>
                </c:pt>
                <c:pt idx="18">
                  <c:v>0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  <c:pt idx="53">
                  <c:v>36</c:v>
                </c:pt>
                <c:pt idx="54">
                  <c:v>37</c:v>
                </c:pt>
                <c:pt idx="55">
                  <c:v>38</c:v>
                </c:pt>
                <c:pt idx="56">
                  <c:v>39</c:v>
                </c:pt>
                <c:pt idx="57">
                  <c:v>40</c:v>
                </c:pt>
                <c:pt idx="58">
                  <c:v>41</c:v>
                </c:pt>
                <c:pt idx="59">
                  <c:v>42</c:v>
                </c:pt>
                <c:pt idx="61">
                  <c:v>1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7">
                  <c:v>1</c:v>
                </c:pt>
                <c:pt idx="68">
                  <c:v>2</c:v>
                </c:pt>
              </c:numCache>
            </c:numRef>
          </c:cat>
          <c:val>
            <c:numRef>
              <c:f>Barosheet!$J$20:$J$88</c:f>
              <c:numCache>
                <c:formatCode>General</c:formatCode>
                <c:ptCount val="6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FB-D34F-BAC9-EBAD13F27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96780336"/>
        <c:axId val="-1197148080"/>
      </c:lineChart>
      <c:catAx>
        <c:axId val="-119692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es-MX"/>
          </a:p>
        </c:txPr>
        <c:crossAx val="-1196925360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-1196925360"/>
        <c:scaling>
          <c:orientation val="minMax"/>
          <c:max val="25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MX"/>
          </a:p>
        </c:txPr>
        <c:crossAx val="-1196929264"/>
        <c:crosses val="autoZero"/>
        <c:crossBetween val="between"/>
        <c:majorUnit val="50"/>
      </c:valAx>
      <c:catAx>
        <c:axId val="-1196780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97148080"/>
        <c:crosses val="autoZero"/>
        <c:auto val="1"/>
        <c:lblAlgn val="ctr"/>
        <c:lblOffset val="100"/>
        <c:noMultiLvlLbl val="0"/>
      </c:catAx>
      <c:valAx>
        <c:axId val="-1197148080"/>
        <c:scaling>
          <c:orientation val="minMax"/>
          <c:max val="160"/>
          <c:min val="0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MX"/>
          </a:p>
        </c:txPr>
        <c:crossAx val="-1196780336"/>
        <c:crosses val="max"/>
        <c:crossBetween val="between"/>
        <c:majorUnit val="2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/>
    <c:pageMargins b="1" l="0.750000000000004" r="0.750000000000004" t="1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Blood pressure &amp; heart rate across the protocol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'Stand Dashboard'!$B$13</c:f>
              <c:strCache>
                <c:ptCount val="1"/>
                <c:pt idx="0">
                  <c:v>SBP</c:v>
                </c:pt>
              </c:strCache>
            </c:strRef>
          </c:tx>
          <c:spPr>
            <a:ln w="25400" cap="rnd">
              <a:solidFill>
                <a:srgbClr val="DD0806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'Stand Dashboard'!$A$14:$A$65</c:f>
              <c:strCache>
                <c:ptCount val="52"/>
                <c:pt idx="0">
                  <c:v>-17</c:v>
                </c:pt>
                <c:pt idx="1">
                  <c:v>-16</c:v>
                </c:pt>
                <c:pt idx="2">
                  <c:v>-15</c:v>
                </c:pt>
                <c:pt idx="3">
                  <c:v>-14</c:v>
                </c:pt>
                <c:pt idx="4">
                  <c:v>-13</c:v>
                </c:pt>
                <c:pt idx="5">
                  <c:v>-12</c:v>
                </c:pt>
                <c:pt idx="6">
                  <c:v>-11</c:v>
                </c:pt>
                <c:pt idx="7">
                  <c:v>-10</c:v>
                </c:pt>
                <c:pt idx="8">
                  <c:v>-9</c:v>
                </c:pt>
                <c:pt idx="9">
                  <c:v>-8</c:v>
                </c:pt>
                <c:pt idx="10">
                  <c:v>-7</c:v>
                </c:pt>
                <c:pt idx="11">
                  <c:v>-6</c:v>
                </c:pt>
                <c:pt idx="12">
                  <c:v>-5</c:v>
                </c:pt>
                <c:pt idx="13">
                  <c:v>-4</c:v>
                </c:pt>
                <c:pt idx="14">
                  <c:v>-3</c:v>
                </c:pt>
                <c:pt idx="15">
                  <c:v>-2</c:v>
                </c:pt>
                <c:pt idx="16">
                  <c:v>-1</c:v>
                </c:pt>
                <c:pt idx="17">
                  <c:v>T0</c:v>
                </c:pt>
                <c:pt idx="18">
                  <c:v>T1</c:v>
                </c:pt>
                <c:pt idx="19">
                  <c:v>T2</c:v>
                </c:pt>
                <c:pt idx="20">
                  <c:v>T3</c:v>
                </c:pt>
                <c:pt idx="21">
                  <c:v>T4</c:v>
                </c:pt>
                <c:pt idx="22">
                  <c:v>T5</c:v>
                </c:pt>
                <c:pt idx="23">
                  <c:v>T6</c:v>
                </c:pt>
                <c:pt idx="24">
                  <c:v>T7</c:v>
                </c:pt>
                <c:pt idx="25">
                  <c:v>T8</c:v>
                </c:pt>
                <c:pt idx="26">
                  <c:v>T9</c:v>
                </c:pt>
                <c:pt idx="27">
                  <c:v>T10</c:v>
                </c:pt>
                <c:pt idx="28">
                  <c:v>T11</c:v>
                </c:pt>
                <c:pt idx="29">
                  <c:v>T12</c:v>
                </c:pt>
                <c:pt idx="30">
                  <c:v>T14</c:v>
                </c:pt>
                <c:pt idx="31">
                  <c:v>T15</c:v>
                </c:pt>
                <c:pt idx="32">
                  <c:v>T16</c:v>
                </c:pt>
                <c:pt idx="33">
                  <c:v>T17</c:v>
                </c:pt>
                <c:pt idx="34">
                  <c:v>T18</c:v>
                </c:pt>
                <c:pt idx="35">
                  <c:v>T19</c:v>
                </c:pt>
                <c:pt idx="36">
                  <c:v>T20</c:v>
                </c:pt>
                <c:pt idx="37">
                  <c:v>T21</c:v>
                </c:pt>
                <c:pt idx="38">
                  <c:v>T22</c:v>
                </c:pt>
                <c:pt idx="39">
                  <c:v>T23</c:v>
                </c:pt>
                <c:pt idx="40">
                  <c:v>T24</c:v>
                </c:pt>
                <c:pt idx="41">
                  <c:v>T25</c:v>
                </c:pt>
                <c:pt idx="42">
                  <c:v>T26</c:v>
                </c:pt>
                <c:pt idx="43">
                  <c:v>T27</c:v>
                </c:pt>
                <c:pt idx="44">
                  <c:v>T28</c:v>
                </c:pt>
                <c:pt idx="45">
                  <c:v>R1</c:v>
                </c:pt>
                <c:pt idx="46">
                  <c:v>R2</c:v>
                </c:pt>
                <c:pt idx="47">
                  <c:v>R3</c:v>
                </c:pt>
                <c:pt idx="48">
                  <c:v>R4</c:v>
                </c:pt>
                <c:pt idx="49">
                  <c:v>R5</c:v>
                </c:pt>
                <c:pt idx="50">
                  <c:v>Sit1</c:v>
                </c:pt>
                <c:pt idx="51">
                  <c:v>Sit2</c:v>
                </c:pt>
              </c:strCache>
            </c:strRef>
          </c:cat>
          <c:val>
            <c:numRef>
              <c:f>'Stand Dashboard'!$B$14:$B$65</c:f>
              <c:numCache>
                <c:formatCode>0.0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7C-0441-9AFC-6D73E23D5A9F}"/>
            </c:ext>
          </c:extLst>
        </c:ser>
        <c:ser>
          <c:idx val="1"/>
          <c:order val="1"/>
          <c:tx>
            <c:strRef>
              <c:f>'Stand Dashboard'!$C$13</c:f>
              <c:strCache>
                <c:ptCount val="1"/>
                <c:pt idx="0">
                  <c:v>MBP</c:v>
                </c:pt>
              </c:strCache>
            </c:strRef>
          </c:tx>
          <c:spPr>
            <a:ln w="25400" cap="rnd">
              <a:solidFill>
                <a:srgbClr val="6E548D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'Stand Dashboard'!$A$14:$A$65</c:f>
              <c:strCache>
                <c:ptCount val="52"/>
                <c:pt idx="0">
                  <c:v>-17</c:v>
                </c:pt>
                <c:pt idx="1">
                  <c:v>-16</c:v>
                </c:pt>
                <c:pt idx="2">
                  <c:v>-15</c:v>
                </c:pt>
                <c:pt idx="3">
                  <c:v>-14</c:v>
                </c:pt>
                <c:pt idx="4">
                  <c:v>-13</c:v>
                </c:pt>
                <c:pt idx="5">
                  <c:v>-12</c:v>
                </c:pt>
                <c:pt idx="6">
                  <c:v>-11</c:v>
                </c:pt>
                <c:pt idx="7">
                  <c:v>-10</c:v>
                </c:pt>
                <c:pt idx="8">
                  <c:v>-9</c:v>
                </c:pt>
                <c:pt idx="9">
                  <c:v>-8</c:v>
                </c:pt>
                <c:pt idx="10">
                  <c:v>-7</c:v>
                </c:pt>
                <c:pt idx="11">
                  <c:v>-6</c:v>
                </c:pt>
                <c:pt idx="12">
                  <c:v>-5</c:v>
                </c:pt>
                <c:pt idx="13">
                  <c:v>-4</c:v>
                </c:pt>
                <c:pt idx="14">
                  <c:v>-3</c:v>
                </c:pt>
                <c:pt idx="15">
                  <c:v>-2</c:v>
                </c:pt>
                <c:pt idx="16">
                  <c:v>-1</c:v>
                </c:pt>
                <c:pt idx="17">
                  <c:v>T0</c:v>
                </c:pt>
                <c:pt idx="18">
                  <c:v>T1</c:v>
                </c:pt>
                <c:pt idx="19">
                  <c:v>T2</c:v>
                </c:pt>
                <c:pt idx="20">
                  <c:v>T3</c:v>
                </c:pt>
                <c:pt idx="21">
                  <c:v>T4</c:v>
                </c:pt>
                <c:pt idx="22">
                  <c:v>T5</c:v>
                </c:pt>
                <c:pt idx="23">
                  <c:v>T6</c:v>
                </c:pt>
                <c:pt idx="24">
                  <c:v>T7</c:v>
                </c:pt>
                <c:pt idx="25">
                  <c:v>T8</c:v>
                </c:pt>
                <c:pt idx="26">
                  <c:v>T9</c:v>
                </c:pt>
                <c:pt idx="27">
                  <c:v>T10</c:v>
                </c:pt>
                <c:pt idx="28">
                  <c:v>T11</c:v>
                </c:pt>
                <c:pt idx="29">
                  <c:v>T12</c:v>
                </c:pt>
                <c:pt idx="30">
                  <c:v>T14</c:v>
                </c:pt>
                <c:pt idx="31">
                  <c:v>T15</c:v>
                </c:pt>
                <c:pt idx="32">
                  <c:v>T16</c:v>
                </c:pt>
                <c:pt idx="33">
                  <c:v>T17</c:v>
                </c:pt>
                <c:pt idx="34">
                  <c:v>T18</c:v>
                </c:pt>
                <c:pt idx="35">
                  <c:v>T19</c:v>
                </c:pt>
                <c:pt idx="36">
                  <c:v>T20</c:v>
                </c:pt>
                <c:pt idx="37">
                  <c:v>T21</c:v>
                </c:pt>
                <c:pt idx="38">
                  <c:v>T22</c:v>
                </c:pt>
                <c:pt idx="39">
                  <c:v>T23</c:v>
                </c:pt>
                <c:pt idx="40">
                  <c:v>T24</c:v>
                </c:pt>
                <c:pt idx="41">
                  <c:v>T25</c:v>
                </c:pt>
                <c:pt idx="42">
                  <c:v>T26</c:v>
                </c:pt>
                <c:pt idx="43">
                  <c:v>T27</c:v>
                </c:pt>
                <c:pt idx="44">
                  <c:v>T28</c:v>
                </c:pt>
                <c:pt idx="45">
                  <c:v>R1</c:v>
                </c:pt>
                <c:pt idx="46">
                  <c:v>R2</c:v>
                </c:pt>
                <c:pt idx="47">
                  <c:v>R3</c:v>
                </c:pt>
                <c:pt idx="48">
                  <c:v>R4</c:v>
                </c:pt>
                <c:pt idx="49">
                  <c:v>R5</c:v>
                </c:pt>
                <c:pt idx="50">
                  <c:v>Sit1</c:v>
                </c:pt>
                <c:pt idx="51">
                  <c:v>Sit2</c:v>
                </c:pt>
              </c:strCache>
            </c:strRef>
          </c:cat>
          <c:val>
            <c:numRef>
              <c:f>'Stand Dashboard'!$C$14:$C$65</c:f>
              <c:numCache>
                <c:formatCode>0.0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7C-0441-9AFC-6D73E23D5A9F}"/>
            </c:ext>
          </c:extLst>
        </c:ser>
        <c:ser>
          <c:idx val="2"/>
          <c:order val="2"/>
          <c:tx>
            <c:strRef>
              <c:f>'Stand Dashboard'!$D$13</c:f>
              <c:strCache>
                <c:ptCount val="1"/>
                <c:pt idx="0">
                  <c:v>DBP</c:v>
                </c:pt>
              </c:strCache>
            </c:strRef>
          </c:tx>
          <c:spPr>
            <a:ln w="25400" cap="rnd">
              <a:solidFill>
                <a:srgbClr val="3D96AE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'Stand Dashboard'!$A$14:$A$65</c:f>
              <c:strCache>
                <c:ptCount val="52"/>
                <c:pt idx="0">
                  <c:v>-17</c:v>
                </c:pt>
                <c:pt idx="1">
                  <c:v>-16</c:v>
                </c:pt>
                <c:pt idx="2">
                  <c:v>-15</c:v>
                </c:pt>
                <c:pt idx="3">
                  <c:v>-14</c:v>
                </c:pt>
                <c:pt idx="4">
                  <c:v>-13</c:v>
                </c:pt>
                <c:pt idx="5">
                  <c:v>-12</c:v>
                </c:pt>
                <c:pt idx="6">
                  <c:v>-11</c:v>
                </c:pt>
                <c:pt idx="7">
                  <c:v>-10</c:v>
                </c:pt>
                <c:pt idx="8">
                  <c:v>-9</c:v>
                </c:pt>
                <c:pt idx="9">
                  <c:v>-8</c:v>
                </c:pt>
                <c:pt idx="10">
                  <c:v>-7</c:v>
                </c:pt>
                <c:pt idx="11">
                  <c:v>-6</c:v>
                </c:pt>
                <c:pt idx="12">
                  <c:v>-5</c:v>
                </c:pt>
                <c:pt idx="13">
                  <c:v>-4</c:v>
                </c:pt>
                <c:pt idx="14">
                  <c:v>-3</c:v>
                </c:pt>
                <c:pt idx="15">
                  <c:v>-2</c:v>
                </c:pt>
                <c:pt idx="16">
                  <c:v>-1</c:v>
                </c:pt>
                <c:pt idx="17">
                  <c:v>T0</c:v>
                </c:pt>
                <c:pt idx="18">
                  <c:v>T1</c:v>
                </c:pt>
                <c:pt idx="19">
                  <c:v>T2</c:v>
                </c:pt>
                <c:pt idx="20">
                  <c:v>T3</c:v>
                </c:pt>
                <c:pt idx="21">
                  <c:v>T4</c:v>
                </c:pt>
                <c:pt idx="22">
                  <c:v>T5</c:v>
                </c:pt>
                <c:pt idx="23">
                  <c:v>T6</c:v>
                </c:pt>
                <c:pt idx="24">
                  <c:v>T7</c:v>
                </c:pt>
                <c:pt idx="25">
                  <c:v>T8</c:v>
                </c:pt>
                <c:pt idx="26">
                  <c:v>T9</c:v>
                </c:pt>
                <c:pt idx="27">
                  <c:v>T10</c:v>
                </c:pt>
                <c:pt idx="28">
                  <c:v>T11</c:v>
                </c:pt>
                <c:pt idx="29">
                  <c:v>T12</c:v>
                </c:pt>
                <c:pt idx="30">
                  <c:v>T14</c:v>
                </c:pt>
                <c:pt idx="31">
                  <c:v>T15</c:v>
                </c:pt>
                <c:pt idx="32">
                  <c:v>T16</c:v>
                </c:pt>
                <c:pt idx="33">
                  <c:v>T17</c:v>
                </c:pt>
                <c:pt idx="34">
                  <c:v>T18</c:v>
                </c:pt>
                <c:pt idx="35">
                  <c:v>T19</c:v>
                </c:pt>
                <c:pt idx="36">
                  <c:v>T20</c:v>
                </c:pt>
                <c:pt idx="37">
                  <c:v>T21</c:v>
                </c:pt>
                <c:pt idx="38">
                  <c:v>T22</c:v>
                </c:pt>
                <c:pt idx="39">
                  <c:v>T23</c:v>
                </c:pt>
                <c:pt idx="40">
                  <c:v>T24</c:v>
                </c:pt>
                <c:pt idx="41">
                  <c:v>T25</c:v>
                </c:pt>
                <c:pt idx="42">
                  <c:v>T26</c:v>
                </c:pt>
                <c:pt idx="43">
                  <c:v>T27</c:v>
                </c:pt>
                <c:pt idx="44">
                  <c:v>T28</c:v>
                </c:pt>
                <c:pt idx="45">
                  <c:v>R1</c:v>
                </c:pt>
                <c:pt idx="46">
                  <c:v>R2</c:v>
                </c:pt>
                <c:pt idx="47">
                  <c:v>R3</c:v>
                </c:pt>
                <c:pt idx="48">
                  <c:v>R4</c:v>
                </c:pt>
                <c:pt idx="49">
                  <c:v>R5</c:v>
                </c:pt>
                <c:pt idx="50">
                  <c:v>Sit1</c:v>
                </c:pt>
                <c:pt idx="51">
                  <c:v>Sit2</c:v>
                </c:pt>
              </c:strCache>
            </c:strRef>
          </c:cat>
          <c:val>
            <c:numRef>
              <c:f>'Stand Dashboard'!$D$14:$D$65</c:f>
              <c:numCache>
                <c:formatCode>0.0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7C-0441-9AFC-6D73E23D5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8839359"/>
        <c:axId val="713672448"/>
      </c:lineChart>
      <c:lineChart>
        <c:grouping val="standard"/>
        <c:varyColors val="0"/>
        <c:ser>
          <c:idx val="3"/>
          <c:order val="3"/>
          <c:tx>
            <c:strRef>
              <c:f>'Stand Dashboard'!$E$13</c:f>
              <c:strCache>
                <c:ptCount val="1"/>
                <c:pt idx="0">
                  <c:v>HR</c:v>
                </c:pt>
              </c:strCache>
            </c:strRef>
          </c:tx>
          <c:spPr>
            <a:ln w="28575" cap="rnd">
              <a:solidFill>
                <a:srgbClr val="DA8137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'Stand Dashboard'!$A$14:$A$65</c:f>
              <c:strCache>
                <c:ptCount val="52"/>
                <c:pt idx="0">
                  <c:v>-17</c:v>
                </c:pt>
                <c:pt idx="1">
                  <c:v>-16</c:v>
                </c:pt>
                <c:pt idx="2">
                  <c:v>-15</c:v>
                </c:pt>
                <c:pt idx="3">
                  <c:v>-14</c:v>
                </c:pt>
                <c:pt idx="4">
                  <c:v>-13</c:v>
                </c:pt>
                <c:pt idx="5">
                  <c:v>-12</c:v>
                </c:pt>
                <c:pt idx="6">
                  <c:v>-11</c:v>
                </c:pt>
                <c:pt idx="7">
                  <c:v>-10</c:v>
                </c:pt>
                <c:pt idx="8">
                  <c:v>-9</c:v>
                </c:pt>
                <c:pt idx="9">
                  <c:v>-8</c:v>
                </c:pt>
                <c:pt idx="10">
                  <c:v>-7</c:v>
                </c:pt>
                <c:pt idx="11">
                  <c:v>-6</c:v>
                </c:pt>
                <c:pt idx="12">
                  <c:v>-5</c:v>
                </c:pt>
                <c:pt idx="13">
                  <c:v>-4</c:v>
                </c:pt>
                <c:pt idx="14">
                  <c:v>-3</c:v>
                </c:pt>
                <c:pt idx="15">
                  <c:v>-2</c:v>
                </c:pt>
                <c:pt idx="16">
                  <c:v>-1</c:v>
                </c:pt>
                <c:pt idx="17">
                  <c:v>T0</c:v>
                </c:pt>
                <c:pt idx="18">
                  <c:v>T1</c:v>
                </c:pt>
                <c:pt idx="19">
                  <c:v>T2</c:v>
                </c:pt>
                <c:pt idx="20">
                  <c:v>T3</c:v>
                </c:pt>
                <c:pt idx="21">
                  <c:v>T4</c:v>
                </c:pt>
                <c:pt idx="22">
                  <c:v>T5</c:v>
                </c:pt>
                <c:pt idx="23">
                  <c:v>T6</c:v>
                </c:pt>
                <c:pt idx="24">
                  <c:v>T7</c:v>
                </c:pt>
                <c:pt idx="25">
                  <c:v>T8</c:v>
                </c:pt>
                <c:pt idx="26">
                  <c:v>T9</c:v>
                </c:pt>
                <c:pt idx="27">
                  <c:v>T10</c:v>
                </c:pt>
                <c:pt idx="28">
                  <c:v>T11</c:v>
                </c:pt>
                <c:pt idx="29">
                  <c:v>T12</c:v>
                </c:pt>
                <c:pt idx="30">
                  <c:v>T14</c:v>
                </c:pt>
                <c:pt idx="31">
                  <c:v>T15</c:v>
                </c:pt>
                <c:pt idx="32">
                  <c:v>T16</c:v>
                </c:pt>
                <c:pt idx="33">
                  <c:v>T17</c:v>
                </c:pt>
                <c:pt idx="34">
                  <c:v>T18</c:v>
                </c:pt>
                <c:pt idx="35">
                  <c:v>T19</c:v>
                </c:pt>
                <c:pt idx="36">
                  <c:v>T20</c:v>
                </c:pt>
                <c:pt idx="37">
                  <c:v>T21</c:v>
                </c:pt>
                <c:pt idx="38">
                  <c:v>T22</c:v>
                </c:pt>
                <c:pt idx="39">
                  <c:v>T23</c:v>
                </c:pt>
                <c:pt idx="40">
                  <c:v>T24</c:v>
                </c:pt>
                <c:pt idx="41">
                  <c:v>T25</c:v>
                </c:pt>
                <c:pt idx="42">
                  <c:v>T26</c:v>
                </c:pt>
                <c:pt idx="43">
                  <c:v>T27</c:v>
                </c:pt>
                <c:pt idx="44">
                  <c:v>T28</c:v>
                </c:pt>
                <c:pt idx="45">
                  <c:v>R1</c:v>
                </c:pt>
                <c:pt idx="46">
                  <c:v>R2</c:v>
                </c:pt>
                <c:pt idx="47">
                  <c:v>R3</c:v>
                </c:pt>
                <c:pt idx="48">
                  <c:v>R4</c:v>
                </c:pt>
                <c:pt idx="49">
                  <c:v>R5</c:v>
                </c:pt>
                <c:pt idx="50">
                  <c:v>Sit1</c:v>
                </c:pt>
                <c:pt idx="51">
                  <c:v>Sit2</c:v>
                </c:pt>
              </c:strCache>
            </c:strRef>
          </c:cat>
          <c:val>
            <c:numRef>
              <c:f>'Stand Dashboard'!$E$14:$E$65</c:f>
              <c:numCache>
                <c:formatCode>0.0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7C-0441-9AFC-6D73E23D5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1812608"/>
        <c:axId val="808020480"/>
      </c:lineChart>
      <c:catAx>
        <c:axId val="17488393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3672448"/>
        <c:crosses val="autoZero"/>
        <c:auto val="1"/>
        <c:lblAlgn val="ctr"/>
        <c:lblOffset val="100"/>
        <c:tickLblSkip val="3"/>
        <c:noMultiLvlLbl val="0"/>
      </c:catAx>
      <c:valAx>
        <c:axId val="713672448"/>
        <c:scaling>
          <c:orientation val="minMax"/>
          <c:max val="2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mmHg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8839359"/>
        <c:crosses val="autoZero"/>
        <c:crossBetween val="between"/>
      </c:valAx>
      <c:valAx>
        <c:axId val="808020480"/>
        <c:scaling>
          <c:orientation val="minMax"/>
          <c:max val="16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HR (bpm)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1812608"/>
        <c:crosses val="max"/>
        <c:crossBetween val="between"/>
      </c:valAx>
      <c:catAx>
        <c:axId val="811812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080204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MCA velocities &amp; HRV across the protocol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'Stand Dashboard'!$K$13</c:f>
              <c:strCache>
                <c:ptCount val="1"/>
                <c:pt idx="0">
                  <c:v>PSV</c:v>
                </c:pt>
              </c:strCache>
            </c:strRef>
          </c:tx>
          <c:spPr>
            <a:ln w="25400" cap="rnd">
              <a:solidFill>
                <a:srgbClr val="2563EB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'Stand Dashboard'!$J$14:$J$65</c:f>
              <c:strCache>
                <c:ptCount val="52"/>
                <c:pt idx="0">
                  <c:v>-17</c:v>
                </c:pt>
                <c:pt idx="1">
                  <c:v>-16</c:v>
                </c:pt>
                <c:pt idx="2">
                  <c:v>-15</c:v>
                </c:pt>
                <c:pt idx="3">
                  <c:v>-14</c:v>
                </c:pt>
                <c:pt idx="4">
                  <c:v>-13</c:v>
                </c:pt>
                <c:pt idx="5">
                  <c:v>-12</c:v>
                </c:pt>
                <c:pt idx="6">
                  <c:v>-11</c:v>
                </c:pt>
                <c:pt idx="7">
                  <c:v>-10</c:v>
                </c:pt>
                <c:pt idx="8">
                  <c:v>-9</c:v>
                </c:pt>
                <c:pt idx="9">
                  <c:v>-8</c:v>
                </c:pt>
                <c:pt idx="10">
                  <c:v>-7</c:v>
                </c:pt>
                <c:pt idx="11">
                  <c:v>-6</c:v>
                </c:pt>
                <c:pt idx="12">
                  <c:v>-5</c:v>
                </c:pt>
                <c:pt idx="13">
                  <c:v>-4</c:v>
                </c:pt>
                <c:pt idx="14">
                  <c:v>-3</c:v>
                </c:pt>
                <c:pt idx="15">
                  <c:v>-2</c:v>
                </c:pt>
                <c:pt idx="16">
                  <c:v>-1</c:v>
                </c:pt>
                <c:pt idx="17">
                  <c:v>T0</c:v>
                </c:pt>
                <c:pt idx="18">
                  <c:v>T1</c:v>
                </c:pt>
                <c:pt idx="19">
                  <c:v>T2</c:v>
                </c:pt>
                <c:pt idx="20">
                  <c:v>T3</c:v>
                </c:pt>
                <c:pt idx="21">
                  <c:v>T4</c:v>
                </c:pt>
                <c:pt idx="22">
                  <c:v>T5</c:v>
                </c:pt>
                <c:pt idx="23">
                  <c:v>T6</c:v>
                </c:pt>
                <c:pt idx="24">
                  <c:v>T7</c:v>
                </c:pt>
                <c:pt idx="25">
                  <c:v>T8</c:v>
                </c:pt>
                <c:pt idx="26">
                  <c:v>T9</c:v>
                </c:pt>
                <c:pt idx="27">
                  <c:v>T10</c:v>
                </c:pt>
                <c:pt idx="28">
                  <c:v>T11</c:v>
                </c:pt>
                <c:pt idx="29">
                  <c:v>T12</c:v>
                </c:pt>
                <c:pt idx="30">
                  <c:v>T14</c:v>
                </c:pt>
                <c:pt idx="31">
                  <c:v>T15</c:v>
                </c:pt>
                <c:pt idx="32">
                  <c:v>T16</c:v>
                </c:pt>
                <c:pt idx="33">
                  <c:v>T17</c:v>
                </c:pt>
                <c:pt idx="34">
                  <c:v>T18</c:v>
                </c:pt>
                <c:pt idx="35">
                  <c:v>T19</c:v>
                </c:pt>
                <c:pt idx="36">
                  <c:v>T20</c:v>
                </c:pt>
                <c:pt idx="37">
                  <c:v>T21</c:v>
                </c:pt>
                <c:pt idx="38">
                  <c:v>T22</c:v>
                </c:pt>
                <c:pt idx="39">
                  <c:v>T23</c:v>
                </c:pt>
                <c:pt idx="40">
                  <c:v>T24</c:v>
                </c:pt>
                <c:pt idx="41">
                  <c:v>T25</c:v>
                </c:pt>
                <c:pt idx="42">
                  <c:v>T26</c:v>
                </c:pt>
                <c:pt idx="43">
                  <c:v>T27</c:v>
                </c:pt>
                <c:pt idx="44">
                  <c:v>T28</c:v>
                </c:pt>
                <c:pt idx="45">
                  <c:v>R1</c:v>
                </c:pt>
                <c:pt idx="46">
                  <c:v>R2</c:v>
                </c:pt>
                <c:pt idx="47">
                  <c:v>R3</c:v>
                </c:pt>
                <c:pt idx="48">
                  <c:v>R4</c:v>
                </c:pt>
                <c:pt idx="49">
                  <c:v>R5</c:v>
                </c:pt>
                <c:pt idx="50">
                  <c:v>Sit1</c:v>
                </c:pt>
                <c:pt idx="51">
                  <c:v>Sit2</c:v>
                </c:pt>
              </c:strCache>
            </c:strRef>
          </c:cat>
          <c:val>
            <c:numRef>
              <c:f>'Stand Dashboard'!$K$14:$K$65</c:f>
              <c:numCache>
                <c:formatCode>0.0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B6-3A41-910D-C2C59A5C21FA}"/>
            </c:ext>
          </c:extLst>
        </c:ser>
        <c:ser>
          <c:idx val="1"/>
          <c:order val="1"/>
          <c:tx>
            <c:strRef>
              <c:f>'Stand Dashboard'!$L$13</c:f>
              <c:strCache>
                <c:ptCount val="1"/>
                <c:pt idx="0">
                  <c:v>M-CBF</c:v>
                </c:pt>
              </c:strCache>
            </c:strRef>
          </c:tx>
          <c:spPr>
            <a:ln w="25400" cap="rnd">
              <a:solidFill>
                <a:srgbClr val="059669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'Stand Dashboard'!$J$14:$J$65</c:f>
              <c:strCache>
                <c:ptCount val="52"/>
                <c:pt idx="0">
                  <c:v>-17</c:v>
                </c:pt>
                <c:pt idx="1">
                  <c:v>-16</c:v>
                </c:pt>
                <c:pt idx="2">
                  <c:v>-15</c:v>
                </c:pt>
                <c:pt idx="3">
                  <c:v>-14</c:v>
                </c:pt>
                <c:pt idx="4">
                  <c:v>-13</c:v>
                </c:pt>
                <c:pt idx="5">
                  <c:v>-12</c:v>
                </c:pt>
                <c:pt idx="6">
                  <c:v>-11</c:v>
                </c:pt>
                <c:pt idx="7">
                  <c:v>-10</c:v>
                </c:pt>
                <c:pt idx="8">
                  <c:v>-9</c:v>
                </c:pt>
                <c:pt idx="9">
                  <c:v>-8</c:v>
                </c:pt>
                <c:pt idx="10">
                  <c:v>-7</c:v>
                </c:pt>
                <c:pt idx="11">
                  <c:v>-6</c:v>
                </c:pt>
                <c:pt idx="12">
                  <c:v>-5</c:v>
                </c:pt>
                <c:pt idx="13">
                  <c:v>-4</c:v>
                </c:pt>
                <c:pt idx="14">
                  <c:v>-3</c:v>
                </c:pt>
                <c:pt idx="15">
                  <c:v>-2</c:v>
                </c:pt>
                <c:pt idx="16">
                  <c:v>-1</c:v>
                </c:pt>
                <c:pt idx="17">
                  <c:v>T0</c:v>
                </c:pt>
                <c:pt idx="18">
                  <c:v>T1</c:v>
                </c:pt>
                <c:pt idx="19">
                  <c:v>T2</c:v>
                </c:pt>
                <c:pt idx="20">
                  <c:v>T3</c:v>
                </c:pt>
                <c:pt idx="21">
                  <c:v>T4</c:v>
                </c:pt>
                <c:pt idx="22">
                  <c:v>T5</c:v>
                </c:pt>
                <c:pt idx="23">
                  <c:v>T6</c:v>
                </c:pt>
                <c:pt idx="24">
                  <c:v>T7</c:v>
                </c:pt>
                <c:pt idx="25">
                  <c:v>T8</c:v>
                </c:pt>
                <c:pt idx="26">
                  <c:v>T9</c:v>
                </c:pt>
                <c:pt idx="27">
                  <c:v>T10</c:v>
                </c:pt>
                <c:pt idx="28">
                  <c:v>T11</c:v>
                </c:pt>
                <c:pt idx="29">
                  <c:v>T12</c:v>
                </c:pt>
                <c:pt idx="30">
                  <c:v>T14</c:v>
                </c:pt>
                <c:pt idx="31">
                  <c:v>T15</c:v>
                </c:pt>
                <c:pt idx="32">
                  <c:v>T16</c:v>
                </c:pt>
                <c:pt idx="33">
                  <c:v>T17</c:v>
                </c:pt>
                <c:pt idx="34">
                  <c:v>T18</c:v>
                </c:pt>
                <c:pt idx="35">
                  <c:v>T19</c:v>
                </c:pt>
                <c:pt idx="36">
                  <c:v>T20</c:v>
                </c:pt>
                <c:pt idx="37">
                  <c:v>T21</c:v>
                </c:pt>
                <c:pt idx="38">
                  <c:v>T22</c:v>
                </c:pt>
                <c:pt idx="39">
                  <c:v>T23</c:v>
                </c:pt>
                <c:pt idx="40">
                  <c:v>T24</c:v>
                </c:pt>
                <c:pt idx="41">
                  <c:v>T25</c:v>
                </c:pt>
                <c:pt idx="42">
                  <c:v>T26</c:v>
                </c:pt>
                <c:pt idx="43">
                  <c:v>T27</c:v>
                </c:pt>
                <c:pt idx="44">
                  <c:v>T28</c:v>
                </c:pt>
                <c:pt idx="45">
                  <c:v>R1</c:v>
                </c:pt>
                <c:pt idx="46">
                  <c:v>R2</c:v>
                </c:pt>
                <c:pt idx="47">
                  <c:v>R3</c:v>
                </c:pt>
                <c:pt idx="48">
                  <c:v>R4</c:v>
                </c:pt>
                <c:pt idx="49">
                  <c:v>R5</c:v>
                </c:pt>
                <c:pt idx="50">
                  <c:v>Sit1</c:v>
                </c:pt>
                <c:pt idx="51">
                  <c:v>Sit2</c:v>
                </c:pt>
              </c:strCache>
            </c:strRef>
          </c:cat>
          <c:val>
            <c:numRef>
              <c:f>'Stand Dashboard'!$L$14:$L$65</c:f>
              <c:numCache>
                <c:formatCode>0.0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B6-3A41-910D-C2C59A5C2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7964160"/>
        <c:axId val="807966848"/>
      </c:lineChart>
      <c:lineChart>
        <c:grouping val="standard"/>
        <c:varyColors val="0"/>
        <c:ser>
          <c:idx val="2"/>
          <c:order val="2"/>
          <c:tx>
            <c:strRef>
              <c:f>'Stand Dashboard'!$M$13</c:f>
              <c:strCache>
                <c:ptCount val="1"/>
                <c:pt idx="0">
                  <c:v>HRV</c:v>
                </c:pt>
              </c:strCache>
            </c:strRef>
          </c:tx>
          <c:spPr>
            <a:ln w="28575" cap="rnd">
              <a:solidFill>
                <a:srgbClr val="7C3AED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'Stand Dashboard'!$J$14:$J$65</c:f>
              <c:strCache>
                <c:ptCount val="52"/>
                <c:pt idx="0">
                  <c:v>-17</c:v>
                </c:pt>
                <c:pt idx="1">
                  <c:v>-16</c:v>
                </c:pt>
                <c:pt idx="2">
                  <c:v>-15</c:v>
                </c:pt>
                <c:pt idx="3">
                  <c:v>-14</c:v>
                </c:pt>
                <c:pt idx="4">
                  <c:v>-13</c:v>
                </c:pt>
                <c:pt idx="5">
                  <c:v>-12</c:v>
                </c:pt>
                <c:pt idx="6">
                  <c:v>-11</c:v>
                </c:pt>
                <c:pt idx="7">
                  <c:v>-10</c:v>
                </c:pt>
                <c:pt idx="8">
                  <c:v>-9</c:v>
                </c:pt>
                <c:pt idx="9">
                  <c:v>-8</c:v>
                </c:pt>
                <c:pt idx="10">
                  <c:v>-7</c:v>
                </c:pt>
                <c:pt idx="11">
                  <c:v>-6</c:v>
                </c:pt>
                <c:pt idx="12">
                  <c:v>-5</c:v>
                </c:pt>
                <c:pt idx="13">
                  <c:v>-4</c:v>
                </c:pt>
                <c:pt idx="14">
                  <c:v>-3</c:v>
                </c:pt>
                <c:pt idx="15">
                  <c:v>-2</c:v>
                </c:pt>
                <c:pt idx="16">
                  <c:v>-1</c:v>
                </c:pt>
                <c:pt idx="17">
                  <c:v>T0</c:v>
                </c:pt>
                <c:pt idx="18">
                  <c:v>T1</c:v>
                </c:pt>
                <c:pt idx="19">
                  <c:v>T2</c:v>
                </c:pt>
                <c:pt idx="20">
                  <c:v>T3</c:v>
                </c:pt>
                <c:pt idx="21">
                  <c:v>T4</c:v>
                </c:pt>
                <c:pt idx="22">
                  <c:v>T5</c:v>
                </c:pt>
                <c:pt idx="23">
                  <c:v>T6</c:v>
                </c:pt>
                <c:pt idx="24">
                  <c:v>T7</c:v>
                </c:pt>
                <c:pt idx="25">
                  <c:v>T8</c:v>
                </c:pt>
                <c:pt idx="26">
                  <c:v>T9</c:v>
                </c:pt>
                <c:pt idx="27">
                  <c:v>T10</c:v>
                </c:pt>
                <c:pt idx="28">
                  <c:v>T11</c:v>
                </c:pt>
                <c:pt idx="29">
                  <c:v>T12</c:v>
                </c:pt>
                <c:pt idx="30">
                  <c:v>T14</c:v>
                </c:pt>
                <c:pt idx="31">
                  <c:v>T15</c:v>
                </c:pt>
                <c:pt idx="32">
                  <c:v>T16</c:v>
                </c:pt>
                <c:pt idx="33">
                  <c:v>T17</c:v>
                </c:pt>
                <c:pt idx="34">
                  <c:v>T18</c:v>
                </c:pt>
                <c:pt idx="35">
                  <c:v>T19</c:v>
                </c:pt>
                <c:pt idx="36">
                  <c:v>T20</c:v>
                </c:pt>
                <c:pt idx="37">
                  <c:v>T21</c:v>
                </c:pt>
                <c:pt idx="38">
                  <c:v>T22</c:v>
                </c:pt>
                <c:pt idx="39">
                  <c:v>T23</c:v>
                </c:pt>
                <c:pt idx="40">
                  <c:v>T24</c:v>
                </c:pt>
                <c:pt idx="41">
                  <c:v>T25</c:v>
                </c:pt>
                <c:pt idx="42">
                  <c:v>T26</c:v>
                </c:pt>
                <c:pt idx="43">
                  <c:v>T27</c:v>
                </c:pt>
                <c:pt idx="44">
                  <c:v>T28</c:v>
                </c:pt>
                <c:pt idx="45">
                  <c:v>R1</c:v>
                </c:pt>
                <c:pt idx="46">
                  <c:v>R2</c:v>
                </c:pt>
                <c:pt idx="47">
                  <c:v>R3</c:v>
                </c:pt>
                <c:pt idx="48">
                  <c:v>R4</c:v>
                </c:pt>
                <c:pt idx="49">
                  <c:v>R5</c:v>
                </c:pt>
                <c:pt idx="50">
                  <c:v>Sit1</c:v>
                </c:pt>
                <c:pt idx="51">
                  <c:v>Sit2</c:v>
                </c:pt>
              </c:strCache>
            </c:strRef>
          </c:cat>
          <c:val>
            <c:numRef>
              <c:f>'Stand Dashboard'!$M$14:$M$65</c:f>
              <c:numCache>
                <c:formatCode>0.0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B6-3A41-910D-C2C59A5C2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0250879"/>
        <c:axId val="210273152"/>
      </c:lineChart>
      <c:catAx>
        <c:axId val="807964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7966848"/>
        <c:crosses val="autoZero"/>
        <c:auto val="1"/>
        <c:lblAlgn val="ctr"/>
        <c:lblOffset val="100"/>
        <c:tickLblSkip val="3"/>
        <c:noMultiLvlLbl val="0"/>
      </c:catAx>
      <c:valAx>
        <c:axId val="807966848"/>
        <c:scaling>
          <c:orientation val="minMax"/>
          <c:max val="16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cm/s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7964160"/>
        <c:crosses val="autoZero"/>
        <c:crossBetween val="between"/>
      </c:valAx>
      <c:valAx>
        <c:axId val="210273152"/>
        <c:scaling>
          <c:orientation val="minMax"/>
          <c:max val="100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60250879"/>
        <c:crosses val="max"/>
        <c:crossBetween val="between"/>
      </c:valAx>
      <c:catAx>
        <c:axId val="196025087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02731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Phase means: SBP, DBP, MBP, HR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'Stand Dashboard'!$B$69</c:f>
              <c:strCache>
                <c:ptCount val="1"/>
                <c:pt idx="0">
                  <c:v>Supine</c:v>
                </c:pt>
              </c:strCache>
            </c:strRef>
          </c:tx>
          <c:spPr>
            <a:solidFill>
              <a:srgbClr val="5B8FA8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'Stand Dashboard'!$A$70:$A$73</c:f>
              <c:strCache>
                <c:ptCount val="4"/>
                <c:pt idx="0">
                  <c:v>SBP</c:v>
                </c:pt>
                <c:pt idx="1">
                  <c:v>DBP</c:v>
                </c:pt>
                <c:pt idx="2">
                  <c:v>MBP</c:v>
                </c:pt>
                <c:pt idx="3">
                  <c:v>HR</c:v>
                </c:pt>
              </c:strCache>
            </c:strRef>
          </c:cat>
          <c:val>
            <c:numRef>
              <c:f>'Stand Dashboard'!$B$70:$B$73</c:f>
              <c:numCache>
                <c:formatCode>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22-BC41-815D-9E7AB05EAD9B}"/>
            </c:ext>
          </c:extLst>
        </c:ser>
        <c:ser>
          <c:idx val="1"/>
          <c:order val="1"/>
          <c:tx>
            <c:strRef>
              <c:f>'Stand Dashboard'!$C$69</c:f>
              <c:strCache>
                <c:ptCount val="1"/>
                <c:pt idx="0">
                  <c:v>Tilt</c:v>
                </c:pt>
              </c:strCache>
            </c:strRef>
          </c:tx>
          <c:spPr>
            <a:solidFill>
              <a:srgbClr val="E07A3D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'Stand Dashboard'!$A$70:$A$73</c:f>
              <c:strCache>
                <c:ptCount val="4"/>
                <c:pt idx="0">
                  <c:v>SBP</c:v>
                </c:pt>
                <c:pt idx="1">
                  <c:v>DBP</c:v>
                </c:pt>
                <c:pt idx="2">
                  <c:v>MBP</c:v>
                </c:pt>
                <c:pt idx="3">
                  <c:v>HR</c:v>
                </c:pt>
              </c:strCache>
            </c:strRef>
          </c:cat>
          <c:val>
            <c:numRef>
              <c:f>'Stand Dashboard'!$C$70:$C$73</c:f>
              <c:numCache>
                <c:formatCode>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22-BC41-815D-9E7AB05EAD9B}"/>
            </c:ext>
          </c:extLst>
        </c:ser>
        <c:ser>
          <c:idx val="2"/>
          <c:order val="2"/>
          <c:tx>
            <c:strRef>
              <c:f>'Stand Dashboard'!$D$69</c:f>
              <c:strCache>
                <c:ptCount val="1"/>
                <c:pt idx="0">
                  <c:v>Return flat</c:v>
                </c:pt>
              </c:strCache>
            </c:strRef>
          </c:tx>
          <c:spPr>
            <a:solidFill>
              <a:srgbClr val="7D6BB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'Stand Dashboard'!$A$70:$A$73</c:f>
              <c:strCache>
                <c:ptCount val="4"/>
                <c:pt idx="0">
                  <c:v>SBP</c:v>
                </c:pt>
                <c:pt idx="1">
                  <c:v>DBP</c:v>
                </c:pt>
                <c:pt idx="2">
                  <c:v>MBP</c:v>
                </c:pt>
                <c:pt idx="3">
                  <c:v>HR</c:v>
                </c:pt>
              </c:strCache>
            </c:strRef>
          </c:cat>
          <c:val>
            <c:numRef>
              <c:f>'Stand Dashboard'!$D$70:$D$73</c:f>
              <c:numCache>
                <c:formatCode>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22-BC41-815D-9E7AB05EAD9B}"/>
            </c:ext>
          </c:extLst>
        </c:ser>
        <c:ser>
          <c:idx val="3"/>
          <c:order val="3"/>
          <c:tx>
            <c:strRef>
              <c:f>'Stand Dashboard'!$E$69</c:f>
              <c:strCache>
                <c:ptCount val="1"/>
                <c:pt idx="0">
                  <c:v>Sitting</c:v>
                </c:pt>
              </c:strCache>
            </c:strRef>
          </c:tx>
          <c:spPr>
            <a:solidFill>
              <a:srgbClr val="D4A01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'Stand Dashboard'!$A$70:$A$73</c:f>
              <c:strCache>
                <c:ptCount val="4"/>
                <c:pt idx="0">
                  <c:v>SBP</c:v>
                </c:pt>
                <c:pt idx="1">
                  <c:v>DBP</c:v>
                </c:pt>
                <c:pt idx="2">
                  <c:v>MBP</c:v>
                </c:pt>
                <c:pt idx="3">
                  <c:v>HR</c:v>
                </c:pt>
              </c:strCache>
            </c:strRef>
          </c:cat>
          <c:val>
            <c:numRef>
              <c:f>'Stand Dashboard'!$E$70:$E$73</c:f>
              <c:numCache>
                <c:formatCode>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22-BC41-815D-9E7AB05EA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7974656"/>
        <c:axId val="207969280"/>
      </c:barChart>
      <c:catAx>
        <c:axId val="207974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969280"/>
        <c:crosses val="autoZero"/>
        <c:auto val="1"/>
        <c:lblAlgn val="ctr"/>
        <c:lblOffset val="100"/>
        <c:noMultiLvlLbl val="0"/>
      </c:catAx>
      <c:valAx>
        <c:axId val="207969280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mmHg / bpm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974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Phase means: PSV &amp; M-CBF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'Stand Dashboard'!$B$76</c:f>
              <c:strCache>
                <c:ptCount val="1"/>
                <c:pt idx="0">
                  <c:v>Supine</c:v>
                </c:pt>
              </c:strCache>
            </c:strRef>
          </c:tx>
          <c:spPr>
            <a:solidFill>
              <a:srgbClr val="5B8FA8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'Stand Dashboard'!$A$77:$A$78</c:f>
              <c:strCache>
                <c:ptCount val="2"/>
                <c:pt idx="0">
                  <c:v>PSV</c:v>
                </c:pt>
                <c:pt idx="1">
                  <c:v>M-CBF</c:v>
                </c:pt>
              </c:strCache>
            </c:strRef>
          </c:cat>
          <c:val>
            <c:numRef>
              <c:f>'Stand Dashboard'!$B$77:$B$78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4A-E14B-88A8-F33355061AD5}"/>
            </c:ext>
          </c:extLst>
        </c:ser>
        <c:ser>
          <c:idx val="1"/>
          <c:order val="1"/>
          <c:tx>
            <c:strRef>
              <c:f>'Stand Dashboard'!$C$76</c:f>
              <c:strCache>
                <c:ptCount val="1"/>
                <c:pt idx="0">
                  <c:v>Tilt</c:v>
                </c:pt>
              </c:strCache>
            </c:strRef>
          </c:tx>
          <c:spPr>
            <a:solidFill>
              <a:srgbClr val="E07A3D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'Stand Dashboard'!$A$77:$A$78</c:f>
              <c:strCache>
                <c:ptCount val="2"/>
                <c:pt idx="0">
                  <c:v>PSV</c:v>
                </c:pt>
                <c:pt idx="1">
                  <c:v>M-CBF</c:v>
                </c:pt>
              </c:strCache>
            </c:strRef>
          </c:cat>
          <c:val>
            <c:numRef>
              <c:f>'Stand Dashboard'!$C$77:$C$78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4A-E14B-88A8-F33355061AD5}"/>
            </c:ext>
          </c:extLst>
        </c:ser>
        <c:ser>
          <c:idx val="2"/>
          <c:order val="2"/>
          <c:tx>
            <c:strRef>
              <c:f>'Stand Dashboard'!$D$76</c:f>
              <c:strCache>
                <c:ptCount val="1"/>
                <c:pt idx="0">
                  <c:v>Return flat</c:v>
                </c:pt>
              </c:strCache>
            </c:strRef>
          </c:tx>
          <c:spPr>
            <a:solidFill>
              <a:srgbClr val="7D6BB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'Stand Dashboard'!$A$77:$A$78</c:f>
              <c:strCache>
                <c:ptCount val="2"/>
                <c:pt idx="0">
                  <c:v>PSV</c:v>
                </c:pt>
                <c:pt idx="1">
                  <c:v>M-CBF</c:v>
                </c:pt>
              </c:strCache>
            </c:strRef>
          </c:cat>
          <c:val>
            <c:numRef>
              <c:f>'Stand Dashboard'!$D$77:$D$78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4A-E14B-88A8-F33355061AD5}"/>
            </c:ext>
          </c:extLst>
        </c:ser>
        <c:ser>
          <c:idx val="3"/>
          <c:order val="3"/>
          <c:tx>
            <c:strRef>
              <c:f>'Stand Dashboard'!$E$76</c:f>
              <c:strCache>
                <c:ptCount val="1"/>
                <c:pt idx="0">
                  <c:v>Sitting</c:v>
                </c:pt>
              </c:strCache>
            </c:strRef>
          </c:tx>
          <c:spPr>
            <a:solidFill>
              <a:srgbClr val="D4A01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'Stand Dashboard'!$A$77:$A$78</c:f>
              <c:strCache>
                <c:ptCount val="2"/>
                <c:pt idx="0">
                  <c:v>PSV</c:v>
                </c:pt>
                <c:pt idx="1">
                  <c:v>M-CBF</c:v>
                </c:pt>
              </c:strCache>
            </c:strRef>
          </c:cat>
          <c:val>
            <c:numRef>
              <c:f>'Stand Dashboard'!$E$77:$E$78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4A-E14B-88A8-F33355061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48841599"/>
        <c:axId val="1506071359"/>
      </c:barChart>
      <c:catAx>
        <c:axId val="17488415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6071359"/>
        <c:crosses val="autoZero"/>
        <c:auto val="1"/>
        <c:lblAlgn val="ctr"/>
        <c:lblOffset val="100"/>
        <c:noMultiLvlLbl val="0"/>
      </c:catAx>
      <c:valAx>
        <c:axId val="1506071359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cm/s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88415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Phase means across 3 maneuvers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'Valsalva Dashboard'!$B$49</c:f>
              <c:strCache>
                <c:ptCount val="1"/>
                <c:pt idx="0">
                  <c:v>Baseline</c:v>
                </c:pt>
              </c:strCache>
            </c:strRef>
          </c:tx>
          <c:spPr>
            <a:solidFill>
              <a:srgbClr val="5B8FA8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'Valsalva Dashboard'!$A$50:$A$52</c:f>
              <c:strCache>
                <c:ptCount val="3"/>
                <c:pt idx="0">
                  <c:v>SBP</c:v>
                </c:pt>
                <c:pt idx="1">
                  <c:v>DBP</c:v>
                </c:pt>
                <c:pt idx="2">
                  <c:v>HR</c:v>
                </c:pt>
              </c:strCache>
            </c:strRef>
          </c:cat>
          <c:val>
            <c:numRef>
              <c:f>'Valsalva Dashboard'!$B$50:$B$52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1C-DE4E-862A-B9E8FF995D9C}"/>
            </c:ext>
          </c:extLst>
        </c:ser>
        <c:ser>
          <c:idx val="1"/>
          <c:order val="1"/>
          <c:tx>
            <c:strRef>
              <c:f>'Valsalva Dashboard'!$C$49</c:f>
              <c:strCache>
                <c:ptCount val="1"/>
                <c:pt idx="0">
                  <c:v>Phase I</c:v>
                </c:pt>
              </c:strCache>
            </c:strRef>
          </c:tx>
          <c:spPr>
            <a:solidFill>
              <a:srgbClr val="C75B5B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'Valsalva Dashboard'!$A$50:$A$52</c:f>
              <c:strCache>
                <c:ptCount val="3"/>
                <c:pt idx="0">
                  <c:v>SBP</c:v>
                </c:pt>
                <c:pt idx="1">
                  <c:v>DBP</c:v>
                </c:pt>
                <c:pt idx="2">
                  <c:v>HR</c:v>
                </c:pt>
              </c:strCache>
            </c:strRef>
          </c:cat>
          <c:val>
            <c:numRef>
              <c:f>'Valsalva Dashboard'!$C$50:$C$52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1C-DE4E-862A-B9E8FF995D9C}"/>
            </c:ext>
          </c:extLst>
        </c:ser>
        <c:ser>
          <c:idx val="2"/>
          <c:order val="2"/>
          <c:tx>
            <c:strRef>
              <c:f>'Valsalva Dashboard'!$D$49</c:f>
              <c:strCache>
                <c:ptCount val="1"/>
                <c:pt idx="0">
                  <c:v>II early</c:v>
                </c:pt>
              </c:strCache>
            </c:strRef>
          </c:tx>
          <c:spPr>
            <a:solidFill>
              <a:srgbClr val="E07A3D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'Valsalva Dashboard'!$A$50:$A$52</c:f>
              <c:strCache>
                <c:ptCount val="3"/>
                <c:pt idx="0">
                  <c:v>SBP</c:v>
                </c:pt>
                <c:pt idx="1">
                  <c:v>DBP</c:v>
                </c:pt>
                <c:pt idx="2">
                  <c:v>HR</c:v>
                </c:pt>
              </c:strCache>
            </c:strRef>
          </c:cat>
          <c:val>
            <c:numRef>
              <c:f>'Valsalva Dashboard'!$D$50:$D$52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1C-DE4E-862A-B9E8FF995D9C}"/>
            </c:ext>
          </c:extLst>
        </c:ser>
        <c:ser>
          <c:idx val="3"/>
          <c:order val="3"/>
          <c:tx>
            <c:strRef>
              <c:f>'Valsalva Dashboard'!$E$49</c:f>
              <c:strCache>
                <c:ptCount val="1"/>
                <c:pt idx="0">
                  <c:v>II late</c:v>
                </c:pt>
              </c:strCache>
            </c:strRef>
          </c:tx>
          <c:spPr>
            <a:solidFill>
              <a:srgbClr val="D4A01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'Valsalva Dashboard'!$A$50:$A$52</c:f>
              <c:strCache>
                <c:ptCount val="3"/>
                <c:pt idx="0">
                  <c:v>SBP</c:v>
                </c:pt>
                <c:pt idx="1">
                  <c:v>DBP</c:v>
                </c:pt>
                <c:pt idx="2">
                  <c:v>HR</c:v>
                </c:pt>
              </c:strCache>
            </c:strRef>
          </c:cat>
          <c:val>
            <c:numRef>
              <c:f>'Valsalva Dashboard'!$E$50:$E$52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B1C-DE4E-862A-B9E8FF995D9C}"/>
            </c:ext>
          </c:extLst>
        </c:ser>
        <c:ser>
          <c:idx val="4"/>
          <c:order val="4"/>
          <c:tx>
            <c:strRef>
              <c:f>'Valsalva Dashboard'!$F$49</c:f>
              <c:strCache>
                <c:ptCount val="1"/>
                <c:pt idx="0">
                  <c:v>IV overshoot</c:v>
                </c:pt>
              </c:strCache>
            </c:strRef>
          </c:tx>
          <c:spPr>
            <a:solidFill>
              <a:srgbClr val="5BA86B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'Valsalva Dashboard'!$A$50:$A$52</c:f>
              <c:strCache>
                <c:ptCount val="3"/>
                <c:pt idx="0">
                  <c:v>SBP</c:v>
                </c:pt>
                <c:pt idx="1">
                  <c:v>DBP</c:v>
                </c:pt>
                <c:pt idx="2">
                  <c:v>HR</c:v>
                </c:pt>
              </c:strCache>
            </c:strRef>
          </c:cat>
          <c:val>
            <c:numRef>
              <c:f>'Valsalva Dashboard'!$F$50:$F$52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B1C-DE4E-862A-B9E8FF995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41280896"/>
        <c:axId val="840894656"/>
      </c:barChart>
      <c:catAx>
        <c:axId val="841280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0894656"/>
        <c:crosses val="autoZero"/>
        <c:auto val="1"/>
        <c:lblAlgn val="ctr"/>
        <c:lblOffset val="100"/>
        <c:noMultiLvlLbl val="0"/>
      </c:catAx>
      <c:valAx>
        <c:axId val="840894656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mmHg / bpm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1280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Valsalva sitting: SBP, DBP, HR &amp; HRV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'Valsalva Dashboard'!$B$13</c:f>
              <c:strCache>
                <c:ptCount val="1"/>
                <c:pt idx="0">
                  <c:v>SBP</c:v>
                </c:pt>
              </c:strCache>
            </c:strRef>
          </c:tx>
          <c:spPr>
            <a:ln w="25400" cap="rnd">
              <a:solidFill>
                <a:srgbClr val="DD0806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'Valsalva Dashboard'!$A$14:$A$46</c:f>
              <c:numCache>
                <c:formatCode>General</c:formatCode>
                <c:ptCount val="3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110</c:v>
                </c:pt>
                <c:pt idx="11">
                  <c:v>120</c:v>
                </c:pt>
                <c:pt idx="12">
                  <c:v>130</c:v>
                </c:pt>
                <c:pt idx="13">
                  <c:v>140</c:v>
                </c:pt>
                <c:pt idx="14">
                  <c:v>150</c:v>
                </c:pt>
                <c:pt idx="15">
                  <c:v>160</c:v>
                </c:pt>
                <c:pt idx="16">
                  <c:v>170</c:v>
                </c:pt>
                <c:pt idx="17">
                  <c:v>180</c:v>
                </c:pt>
                <c:pt idx="18">
                  <c:v>190</c:v>
                </c:pt>
                <c:pt idx="19">
                  <c:v>200</c:v>
                </c:pt>
                <c:pt idx="20">
                  <c:v>210</c:v>
                </c:pt>
                <c:pt idx="21">
                  <c:v>220</c:v>
                </c:pt>
                <c:pt idx="22">
                  <c:v>230</c:v>
                </c:pt>
                <c:pt idx="23">
                  <c:v>240</c:v>
                </c:pt>
                <c:pt idx="24">
                  <c:v>250</c:v>
                </c:pt>
                <c:pt idx="25">
                  <c:v>260</c:v>
                </c:pt>
                <c:pt idx="26">
                  <c:v>270</c:v>
                </c:pt>
                <c:pt idx="27">
                  <c:v>280</c:v>
                </c:pt>
                <c:pt idx="28">
                  <c:v>290</c:v>
                </c:pt>
                <c:pt idx="29">
                  <c:v>300</c:v>
                </c:pt>
                <c:pt idx="30">
                  <c:v>310</c:v>
                </c:pt>
                <c:pt idx="31">
                  <c:v>320</c:v>
                </c:pt>
                <c:pt idx="32">
                  <c:v>330</c:v>
                </c:pt>
              </c:numCache>
            </c:numRef>
          </c:cat>
          <c:val>
            <c:numRef>
              <c:f>'Valsalva Dashboard'!$B$14:$B$46</c:f>
              <c:numCache>
                <c:formatCode>General</c:formatCode>
                <c:ptCount val="3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12-F846-8D0D-D55D7C96077A}"/>
            </c:ext>
          </c:extLst>
        </c:ser>
        <c:ser>
          <c:idx val="1"/>
          <c:order val="1"/>
          <c:tx>
            <c:strRef>
              <c:f>'Valsalva Dashboard'!$C$13</c:f>
              <c:strCache>
                <c:ptCount val="1"/>
                <c:pt idx="0">
                  <c:v>DBP</c:v>
                </c:pt>
              </c:strCache>
            </c:strRef>
          </c:tx>
          <c:spPr>
            <a:ln w="25400" cap="rnd">
              <a:solidFill>
                <a:srgbClr val="3D96AE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'Valsalva Dashboard'!$A$14:$A$46</c:f>
              <c:numCache>
                <c:formatCode>General</c:formatCode>
                <c:ptCount val="3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110</c:v>
                </c:pt>
                <c:pt idx="11">
                  <c:v>120</c:v>
                </c:pt>
                <c:pt idx="12">
                  <c:v>130</c:v>
                </c:pt>
                <c:pt idx="13">
                  <c:v>140</c:v>
                </c:pt>
                <c:pt idx="14">
                  <c:v>150</c:v>
                </c:pt>
                <c:pt idx="15">
                  <c:v>160</c:v>
                </c:pt>
                <c:pt idx="16">
                  <c:v>170</c:v>
                </c:pt>
                <c:pt idx="17">
                  <c:v>180</c:v>
                </c:pt>
                <c:pt idx="18">
                  <c:v>190</c:v>
                </c:pt>
                <c:pt idx="19">
                  <c:v>200</c:v>
                </c:pt>
                <c:pt idx="20">
                  <c:v>210</c:v>
                </c:pt>
                <c:pt idx="21">
                  <c:v>220</c:v>
                </c:pt>
                <c:pt idx="22">
                  <c:v>230</c:v>
                </c:pt>
                <c:pt idx="23">
                  <c:v>240</c:v>
                </c:pt>
                <c:pt idx="24">
                  <c:v>250</c:v>
                </c:pt>
                <c:pt idx="25">
                  <c:v>260</c:v>
                </c:pt>
                <c:pt idx="26">
                  <c:v>270</c:v>
                </c:pt>
                <c:pt idx="27">
                  <c:v>280</c:v>
                </c:pt>
                <c:pt idx="28">
                  <c:v>290</c:v>
                </c:pt>
                <c:pt idx="29">
                  <c:v>300</c:v>
                </c:pt>
                <c:pt idx="30">
                  <c:v>310</c:v>
                </c:pt>
                <c:pt idx="31">
                  <c:v>320</c:v>
                </c:pt>
                <c:pt idx="32">
                  <c:v>330</c:v>
                </c:pt>
              </c:numCache>
            </c:numRef>
          </c:cat>
          <c:val>
            <c:numRef>
              <c:f>'Valsalva Dashboard'!$C$14:$C$46</c:f>
              <c:numCache>
                <c:formatCode>General</c:formatCode>
                <c:ptCount val="3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12-F846-8D0D-D55D7C96077A}"/>
            </c:ext>
          </c:extLst>
        </c:ser>
        <c:ser>
          <c:idx val="2"/>
          <c:order val="2"/>
          <c:tx>
            <c:strRef>
              <c:f>'Valsalva Dashboard'!$D$13</c:f>
              <c:strCache>
                <c:ptCount val="1"/>
                <c:pt idx="0">
                  <c:v>HR</c:v>
                </c:pt>
              </c:strCache>
            </c:strRef>
          </c:tx>
          <c:spPr>
            <a:ln w="28575" cap="rnd">
              <a:solidFill>
                <a:srgbClr val="DA8137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'Valsalva Dashboard'!$A$14:$A$46</c:f>
              <c:numCache>
                <c:formatCode>General</c:formatCode>
                <c:ptCount val="3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110</c:v>
                </c:pt>
                <c:pt idx="11">
                  <c:v>120</c:v>
                </c:pt>
                <c:pt idx="12">
                  <c:v>130</c:v>
                </c:pt>
                <c:pt idx="13">
                  <c:v>140</c:v>
                </c:pt>
                <c:pt idx="14">
                  <c:v>150</c:v>
                </c:pt>
                <c:pt idx="15">
                  <c:v>160</c:v>
                </c:pt>
                <c:pt idx="16">
                  <c:v>170</c:v>
                </c:pt>
                <c:pt idx="17">
                  <c:v>180</c:v>
                </c:pt>
                <c:pt idx="18">
                  <c:v>190</c:v>
                </c:pt>
                <c:pt idx="19">
                  <c:v>200</c:v>
                </c:pt>
                <c:pt idx="20">
                  <c:v>210</c:v>
                </c:pt>
                <c:pt idx="21">
                  <c:v>220</c:v>
                </c:pt>
                <c:pt idx="22">
                  <c:v>230</c:v>
                </c:pt>
                <c:pt idx="23">
                  <c:v>240</c:v>
                </c:pt>
                <c:pt idx="24">
                  <c:v>250</c:v>
                </c:pt>
                <c:pt idx="25">
                  <c:v>260</c:v>
                </c:pt>
                <c:pt idx="26">
                  <c:v>270</c:v>
                </c:pt>
                <c:pt idx="27">
                  <c:v>280</c:v>
                </c:pt>
                <c:pt idx="28">
                  <c:v>290</c:v>
                </c:pt>
                <c:pt idx="29">
                  <c:v>300</c:v>
                </c:pt>
                <c:pt idx="30">
                  <c:v>310</c:v>
                </c:pt>
                <c:pt idx="31">
                  <c:v>320</c:v>
                </c:pt>
                <c:pt idx="32">
                  <c:v>330</c:v>
                </c:pt>
              </c:numCache>
            </c:numRef>
          </c:cat>
          <c:val>
            <c:numRef>
              <c:f>'Valsalva Dashboard'!$D$14:$D$46</c:f>
              <c:numCache>
                <c:formatCode>General</c:formatCode>
                <c:ptCount val="3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12-F846-8D0D-D55D7C960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9927743"/>
        <c:axId val="861735552"/>
      </c:lineChart>
      <c:lineChart>
        <c:grouping val="standard"/>
        <c:varyColors val="0"/>
        <c:ser>
          <c:idx val="3"/>
          <c:order val="3"/>
          <c:tx>
            <c:strRef>
              <c:f>'Valsalva Dashboard'!$E$13</c:f>
              <c:strCache>
                <c:ptCount val="1"/>
                <c:pt idx="0">
                  <c:v>HRV</c:v>
                </c:pt>
              </c:strCache>
            </c:strRef>
          </c:tx>
          <c:spPr>
            <a:ln w="28575" cap="rnd">
              <a:solidFill>
                <a:srgbClr val="7C3AED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'Valsalva Dashboard'!$A$14:$A$46</c:f>
              <c:numCache>
                <c:formatCode>General</c:formatCode>
                <c:ptCount val="3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110</c:v>
                </c:pt>
                <c:pt idx="11">
                  <c:v>120</c:v>
                </c:pt>
                <c:pt idx="12">
                  <c:v>130</c:v>
                </c:pt>
                <c:pt idx="13">
                  <c:v>140</c:v>
                </c:pt>
                <c:pt idx="14">
                  <c:v>150</c:v>
                </c:pt>
                <c:pt idx="15">
                  <c:v>160</c:v>
                </c:pt>
                <c:pt idx="16">
                  <c:v>170</c:v>
                </c:pt>
                <c:pt idx="17">
                  <c:v>180</c:v>
                </c:pt>
                <c:pt idx="18">
                  <c:v>190</c:v>
                </c:pt>
                <c:pt idx="19">
                  <c:v>200</c:v>
                </c:pt>
                <c:pt idx="20">
                  <c:v>210</c:v>
                </c:pt>
                <c:pt idx="21">
                  <c:v>220</c:v>
                </c:pt>
                <c:pt idx="22">
                  <c:v>230</c:v>
                </c:pt>
                <c:pt idx="23">
                  <c:v>240</c:v>
                </c:pt>
                <c:pt idx="24">
                  <c:v>250</c:v>
                </c:pt>
                <c:pt idx="25">
                  <c:v>260</c:v>
                </c:pt>
                <c:pt idx="26">
                  <c:v>270</c:v>
                </c:pt>
                <c:pt idx="27">
                  <c:v>280</c:v>
                </c:pt>
                <c:pt idx="28">
                  <c:v>290</c:v>
                </c:pt>
                <c:pt idx="29">
                  <c:v>300</c:v>
                </c:pt>
                <c:pt idx="30">
                  <c:v>310</c:v>
                </c:pt>
                <c:pt idx="31">
                  <c:v>320</c:v>
                </c:pt>
                <c:pt idx="32">
                  <c:v>330</c:v>
                </c:pt>
              </c:numCache>
            </c:numRef>
          </c:cat>
          <c:val>
            <c:numRef>
              <c:f>'Valsalva Dashboard'!$E$14:$E$46</c:f>
              <c:numCache>
                <c:formatCode>General</c:formatCode>
                <c:ptCount val="3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312-F846-8D0D-D55D7C960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346176"/>
        <c:axId val="866338560"/>
      </c:lineChart>
      <c:catAx>
        <c:axId val="151992774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(seconds)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735552"/>
        <c:crosses val="autoZero"/>
        <c:auto val="1"/>
        <c:lblAlgn val="ctr"/>
        <c:lblOffset val="100"/>
        <c:tickLblSkip val="3"/>
        <c:noMultiLvlLbl val="0"/>
      </c:catAx>
      <c:valAx>
        <c:axId val="861735552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mmHg / bpm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9927743"/>
        <c:crosses val="autoZero"/>
        <c:crossBetween val="between"/>
      </c:valAx>
      <c:valAx>
        <c:axId val="866338560"/>
        <c:scaling>
          <c:orientation val="minMax"/>
          <c:max val="100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HRV (bpm)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6346176"/>
        <c:crosses val="max"/>
        <c:crossBetween val="between"/>
      </c:valAx>
      <c:catAx>
        <c:axId val="866346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663385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18" Type="http://schemas.openxmlformats.org/officeDocument/2006/relationships/image" Target="../media/image17.png"/><Relationship Id="rId26" Type="http://schemas.openxmlformats.org/officeDocument/2006/relationships/image" Target="../media/image25.png"/><Relationship Id="rId3" Type="http://schemas.openxmlformats.org/officeDocument/2006/relationships/image" Target="../media/image2.png"/><Relationship Id="rId21" Type="http://schemas.openxmlformats.org/officeDocument/2006/relationships/image" Target="../media/image20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5" Type="http://schemas.openxmlformats.org/officeDocument/2006/relationships/image" Target="../media/image24.png"/><Relationship Id="rId2" Type="http://schemas.openxmlformats.org/officeDocument/2006/relationships/image" Target="../media/image1.png"/><Relationship Id="rId16" Type="http://schemas.openxmlformats.org/officeDocument/2006/relationships/image" Target="../media/image15.png"/><Relationship Id="rId20" Type="http://schemas.openxmlformats.org/officeDocument/2006/relationships/image" Target="../media/image19.png"/><Relationship Id="rId29" Type="http://schemas.openxmlformats.org/officeDocument/2006/relationships/image" Target="../media/image27.png"/><Relationship Id="rId1" Type="http://schemas.openxmlformats.org/officeDocument/2006/relationships/chart" Target="../charts/chart1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24" Type="http://schemas.openxmlformats.org/officeDocument/2006/relationships/image" Target="../media/image23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23" Type="http://schemas.openxmlformats.org/officeDocument/2006/relationships/image" Target="../media/image22.png"/><Relationship Id="rId28" Type="http://schemas.openxmlformats.org/officeDocument/2006/relationships/image" Target="../media/image26.png"/><Relationship Id="rId10" Type="http://schemas.openxmlformats.org/officeDocument/2006/relationships/image" Target="../media/image9.png"/><Relationship Id="rId19" Type="http://schemas.openxmlformats.org/officeDocument/2006/relationships/image" Target="../media/image18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Relationship Id="rId22" Type="http://schemas.openxmlformats.org/officeDocument/2006/relationships/image" Target="../media/image21.png"/><Relationship Id="rId27" Type="http://schemas.openxmlformats.org/officeDocument/2006/relationships/chart" Target="../charts/chart2.xml"/><Relationship Id="rId30" Type="http://schemas.openxmlformats.org/officeDocument/2006/relationships/image" Target="../media/image28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978383</xdr:colOff>
      <xdr:row>92</xdr:row>
      <xdr:rowOff>83007</xdr:rowOff>
    </xdr:from>
    <xdr:to>
      <xdr:col>57</xdr:col>
      <xdr:colOff>21303</xdr:colOff>
      <xdr:row>133</xdr:row>
      <xdr:rowOff>100382</xdr:rowOff>
    </xdr:to>
    <xdr:graphicFrame macro="">
      <xdr:nvGraphicFramePr>
        <xdr:cNvPr id="2" name="Chart 11">
          <a:extLst>
            <a:ext uri="{FF2B5EF4-FFF2-40B4-BE49-F238E27FC236}">
              <a16:creationId xmlns:a16="http://schemas.microsoft.com/office/drawing/2014/main" id="{706568C8-4915-6D46-8623-D53C85D147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40</xdr:col>
      <xdr:colOff>295108</xdr:colOff>
      <xdr:row>16</xdr:row>
      <xdr:rowOff>58532</xdr:rowOff>
    </xdr:from>
    <xdr:to>
      <xdr:col>42</xdr:col>
      <xdr:colOff>174591</xdr:colOff>
      <xdr:row>20</xdr:row>
      <xdr:rowOff>63075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9387F77-7F6F-324F-BC16-F29CED147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626941" y="2767865"/>
          <a:ext cx="980149" cy="681877"/>
        </a:xfrm>
        <a:prstGeom prst="rect">
          <a:avLst/>
        </a:prstGeom>
      </xdr:spPr>
    </xdr:pic>
    <xdr:clientData/>
  </xdr:twoCellAnchor>
  <xdr:twoCellAnchor>
    <xdr:from>
      <xdr:col>70</xdr:col>
      <xdr:colOff>31546</xdr:colOff>
      <xdr:row>7</xdr:row>
      <xdr:rowOff>82937</xdr:rowOff>
    </xdr:from>
    <xdr:to>
      <xdr:col>70</xdr:col>
      <xdr:colOff>215743</xdr:colOff>
      <xdr:row>8</xdr:row>
      <xdr:rowOff>98369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8FF553D6-92C6-88D7-F761-6951EEE194FC}"/>
            </a:ext>
          </a:extLst>
        </xdr:cNvPr>
        <xdr:cNvSpPr/>
      </xdr:nvSpPr>
      <xdr:spPr>
        <a:xfrm>
          <a:off x="45116546" y="1141270"/>
          <a:ext cx="184197" cy="166623"/>
        </a:xfrm>
        <a:prstGeom prst="ellipse">
          <a:avLst/>
        </a:prstGeom>
        <a:solidFill>
          <a:schemeClr val="bg1">
            <a:lumMod val="50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en-US" sz="1100"/>
        </a:p>
      </xdr:txBody>
    </xdr:sp>
    <xdr:clientData/>
  </xdr:twoCellAnchor>
  <xdr:oneCellAnchor>
    <xdr:from>
      <xdr:col>70</xdr:col>
      <xdr:colOff>446242</xdr:colOff>
      <xdr:row>6</xdr:row>
      <xdr:rowOff>103053</xdr:rowOff>
    </xdr:from>
    <xdr:ext cx="979755" cy="530658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873051C-4D30-244C-0BC5-E531812CF686}"/>
            </a:ext>
          </a:extLst>
        </xdr:cNvPr>
        <xdr:cNvSpPr txBox="1"/>
      </xdr:nvSpPr>
      <xdr:spPr>
        <a:xfrm>
          <a:off x="45531242" y="1010196"/>
          <a:ext cx="979755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1400" i="1"/>
            <a:t>Vasovagal </a:t>
          </a:r>
        </a:p>
        <a:p>
          <a:pPr algn="ctr"/>
          <a:r>
            <a:rPr lang="en-US" sz="1400" i="1"/>
            <a:t>reaction </a:t>
          </a:r>
        </a:p>
      </xdr:txBody>
    </xdr:sp>
    <xdr:clientData/>
  </xdr:oneCellAnchor>
  <xdr:twoCellAnchor editAs="oneCell">
    <xdr:from>
      <xdr:col>69</xdr:col>
      <xdr:colOff>320638</xdr:colOff>
      <xdr:row>10</xdr:row>
      <xdr:rowOff>20363</xdr:rowOff>
    </xdr:from>
    <xdr:to>
      <xdr:col>70</xdr:col>
      <xdr:colOff>533894</xdr:colOff>
      <xdr:row>14</xdr:row>
      <xdr:rowOff>33006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5C6DA06-3329-D870-94CD-31F2901B0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861352" y="1532268"/>
          <a:ext cx="757542" cy="617405"/>
        </a:xfrm>
        <a:prstGeom prst="rect">
          <a:avLst/>
        </a:prstGeom>
      </xdr:spPr>
    </xdr:pic>
    <xdr:clientData/>
  </xdr:twoCellAnchor>
  <xdr:oneCellAnchor>
    <xdr:from>
      <xdr:col>70</xdr:col>
      <xdr:colOff>301122</xdr:colOff>
      <xdr:row>10</xdr:row>
      <xdr:rowOff>78306</xdr:rowOff>
    </xdr:from>
    <xdr:ext cx="1374610" cy="749821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6780460F-E4A9-3244-B29E-AC9AA8DBB54F}"/>
            </a:ext>
          </a:extLst>
        </xdr:cNvPr>
        <xdr:cNvSpPr txBox="1"/>
      </xdr:nvSpPr>
      <xdr:spPr>
        <a:xfrm>
          <a:off x="45386122" y="1590211"/>
          <a:ext cx="1374610" cy="749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1400" i="1"/>
            <a:t>Nausea</a:t>
          </a:r>
        </a:p>
        <a:p>
          <a:pPr algn="ctr"/>
          <a:r>
            <a:rPr lang="en-US" sz="1400" i="1"/>
            <a:t>&amp;</a:t>
          </a:r>
          <a:r>
            <a:rPr lang="en-US" sz="1400" i="1" baseline="0"/>
            <a:t> vomiting </a:t>
          </a:r>
        </a:p>
        <a:p>
          <a:pPr algn="ctr"/>
          <a:r>
            <a:rPr lang="en-US" sz="1400" i="1" baseline="0"/>
            <a:t>sensation</a:t>
          </a:r>
          <a:endParaRPr lang="en-US" sz="1400" i="1"/>
        </a:p>
      </xdr:txBody>
    </xdr:sp>
    <xdr:clientData/>
  </xdr:oneCellAnchor>
  <xdr:twoCellAnchor editAs="oneCell">
    <xdr:from>
      <xdr:col>69</xdr:col>
      <xdr:colOff>319577</xdr:colOff>
      <xdr:row>15</xdr:row>
      <xdr:rowOff>93217</xdr:rowOff>
    </xdr:from>
    <xdr:to>
      <xdr:col>71</xdr:col>
      <xdr:colOff>67874</xdr:colOff>
      <xdr:row>18</xdr:row>
      <xdr:rowOff>148068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464CD74F-C283-C858-C878-C8D3BAB7E8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5172" t="4167" r="5224"/>
        <a:stretch>
          <a:fillRect/>
        </a:stretch>
      </xdr:blipFill>
      <xdr:spPr>
        <a:xfrm>
          <a:off x="44860291" y="2361074"/>
          <a:ext cx="836869" cy="508423"/>
        </a:xfrm>
        <a:prstGeom prst="rect">
          <a:avLst/>
        </a:prstGeom>
      </xdr:spPr>
    </xdr:pic>
    <xdr:clientData/>
  </xdr:twoCellAnchor>
  <xdr:oneCellAnchor>
    <xdr:from>
      <xdr:col>70</xdr:col>
      <xdr:colOff>483225</xdr:colOff>
      <xdr:row>15</xdr:row>
      <xdr:rowOff>135206</xdr:rowOff>
    </xdr:from>
    <xdr:ext cx="1374610" cy="530658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8C7F844-FA94-D44C-BD1C-234A99E64D59}"/>
            </a:ext>
          </a:extLst>
        </xdr:cNvPr>
        <xdr:cNvSpPr txBox="1"/>
      </xdr:nvSpPr>
      <xdr:spPr>
        <a:xfrm>
          <a:off x="45568225" y="2403063"/>
          <a:ext cx="1374610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1400" i="1"/>
            <a:t>Non-epileptic</a:t>
          </a:r>
          <a:r>
            <a:rPr lang="en-US" sz="1400" i="1" baseline="0"/>
            <a:t> </a:t>
          </a:r>
        </a:p>
        <a:p>
          <a:pPr algn="ctr"/>
          <a:r>
            <a:rPr lang="en-US" sz="1400" i="1" baseline="0"/>
            <a:t>seizure</a:t>
          </a:r>
          <a:endParaRPr lang="en-US" sz="1400" i="1"/>
        </a:p>
      </xdr:txBody>
    </xdr:sp>
    <xdr:clientData/>
  </xdr:oneCellAnchor>
  <xdr:twoCellAnchor editAs="oneCell">
    <xdr:from>
      <xdr:col>69</xdr:col>
      <xdr:colOff>420341</xdr:colOff>
      <xdr:row>19</xdr:row>
      <xdr:rowOff>116611</xdr:rowOff>
    </xdr:from>
    <xdr:to>
      <xdr:col>70</xdr:col>
      <xdr:colOff>384595</xdr:colOff>
      <xdr:row>23</xdr:row>
      <xdr:rowOff>100059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E4FB595F-FECB-7FBC-E56C-065A4E2AC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4961055" y="2989230"/>
          <a:ext cx="508540" cy="588210"/>
        </a:xfrm>
        <a:prstGeom prst="rect">
          <a:avLst/>
        </a:prstGeom>
      </xdr:spPr>
    </xdr:pic>
    <xdr:clientData/>
  </xdr:twoCellAnchor>
  <xdr:oneCellAnchor>
    <xdr:from>
      <xdr:col>70</xdr:col>
      <xdr:colOff>295137</xdr:colOff>
      <xdr:row>20</xdr:row>
      <xdr:rowOff>48051</xdr:rowOff>
    </xdr:from>
    <xdr:ext cx="1374610" cy="530658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1F7A93A3-5DFE-7F4C-BCFD-A22722240FFA}"/>
            </a:ext>
          </a:extLst>
        </xdr:cNvPr>
        <xdr:cNvSpPr txBox="1"/>
      </xdr:nvSpPr>
      <xdr:spPr>
        <a:xfrm>
          <a:off x="45380137" y="3071861"/>
          <a:ext cx="1374610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1400" i="1"/>
            <a:t>Weakness </a:t>
          </a:r>
        </a:p>
        <a:p>
          <a:pPr algn="ctr"/>
          <a:r>
            <a:rPr lang="en-US" sz="1400" i="1"/>
            <a:t>&amp; fatigue</a:t>
          </a:r>
        </a:p>
      </xdr:txBody>
    </xdr:sp>
    <xdr:clientData/>
  </xdr:oneCellAnchor>
  <xdr:twoCellAnchor editAs="oneCell">
    <xdr:from>
      <xdr:col>69</xdr:col>
      <xdr:colOff>436829</xdr:colOff>
      <xdr:row>23</xdr:row>
      <xdr:rowOff>124389</xdr:rowOff>
    </xdr:from>
    <xdr:to>
      <xdr:col>70</xdr:col>
      <xdr:colOff>379538</xdr:colOff>
      <xdr:row>27</xdr:row>
      <xdr:rowOff>50514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2D86974B-7C2E-2DD1-3C2C-015AFE1D2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4977543" y="3601770"/>
          <a:ext cx="486995" cy="530887"/>
        </a:xfrm>
        <a:prstGeom prst="rect">
          <a:avLst/>
        </a:prstGeom>
      </xdr:spPr>
    </xdr:pic>
    <xdr:clientData/>
  </xdr:twoCellAnchor>
  <xdr:oneCellAnchor>
    <xdr:from>
      <xdr:col>70</xdr:col>
      <xdr:colOff>259615</xdr:colOff>
      <xdr:row>24</xdr:row>
      <xdr:rowOff>121735</xdr:rowOff>
    </xdr:from>
    <xdr:ext cx="1374610" cy="311496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7A8C144A-7577-E745-9DF5-844A905B11C2}"/>
            </a:ext>
          </a:extLst>
        </xdr:cNvPr>
        <xdr:cNvSpPr txBox="1"/>
      </xdr:nvSpPr>
      <xdr:spPr>
        <a:xfrm>
          <a:off x="45344615" y="3750306"/>
          <a:ext cx="137461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1400" i="1"/>
            <a:t>Headache </a:t>
          </a:r>
        </a:p>
      </xdr:txBody>
    </xdr:sp>
    <xdr:clientData/>
  </xdr:oneCellAnchor>
  <xdr:twoCellAnchor editAs="oneCell">
    <xdr:from>
      <xdr:col>69</xdr:col>
      <xdr:colOff>466721</xdr:colOff>
      <xdr:row>28</xdr:row>
      <xdr:rowOff>71935</xdr:rowOff>
    </xdr:from>
    <xdr:to>
      <xdr:col>70</xdr:col>
      <xdr:colOff>197218</xdr:colOff>
      <xdr:row>32</xdr:row>
      <xdr:rowOff>20704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CFD71A17-572B-D650-C976-6E5E7B945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5007435" y="4305268"/>
          <a:ext cx="274783" cy="553531"/>
        </a:xfrm>
        <a:prstGeom prst="rect">
          <a:avLst/>
        </a:prstGeom>
      </xdr:spPr>
    </xdr:pic>
    <xdr:clientData/>
  </xdr:twoCellAnchor>
  <xdr:oneCellAnchor>
    <xdr:from>
      <xdr:col>70</xdr:col>
      <xdr:colOff>196209</xdr:colOff>
      <xdr:row>27</xdr:row>
      <xdr:rowOff>128849</xdr:rowOff>
    </xdr:from>
    <xdr:ext cx="1902779" cy="530658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7195C14D-20A1-CF42-8944-E3E839C7732A}"/>
            </a:ext>
          </a:extLst>
        </xdr:cNvPr>
        <xdr:cNvSpPr txBox="1"/>
      </xdr:nvSpPr>
      <xdr:spPr>
        <a:xfrm>
          <a:off x="45281209" y="4210992"/>
          <a:ext cx="1902779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1400" i="1"/>
            <a:t>electric discharge</a:t>
          </a:r>
          <a:r>
            <a:rPr lang="en-US" sz="1400" i="1" baseline="0"/>
            <a:t> </a:t>
          </a:r>
        </a:p>
        <a:p>
          <a:pPr algn="ctr"/>
          <a:r>
            <a:rPr lang="en-US" sz="1400" i="1" baseline="0"/>
            <a:t>in the stomach</a:t>
          </a:r>
          <a:endParaRPr lang="en-US" sz="1400" i="1"/>
        </a:p>
      </xdr:txBody>
    </xdr:sp>
    <xdr:clientData/>
  </xdr:oneCellAnchor>
  <xdr:twoCellAnchor editAs="oneCell">
    <xdr:from>
      <xdr:col>69</xdr:col>
      <xdr:colOff>265842</xdr:colOff>
      <xdr:row>32</xdr:row>
      <xdr:rowOff>27840</xdr:rowOff>
    </xdr:from>
    <xdr:to>
      <xdr:col>70</xdr:col>
      <xdr:colOff>374096</xdr:colOff>
      <xdr:row>35</xdr:row>
      <xdr:rowOff>132998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CF6534B1-EE1E-C880-6583-A7FF24570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4806556" y="4865935"/>
          <a:ext cx="652540" cy="558730"/>
        </a:xfrm>
        <a:prstGeom prst="rect">
          <a:avLst/>
        </a:prstGeom>
      </xdr:spPr>
    </xdr:pic>
    <xdr:clientData/>
  </xdr:twoCellAnchor>
  <xdr:oneCellAnchor>
    <xdr:from>
      <xdr:col>70</xdr:col>
      <xdr:colOff>323210</xdr:colOff>
      <xdr:row>32</xdr:row>
      <xdr:rowOff>99214</xdr:rowOff>
    </xdr:from>
    <xdr:ext cx="1374610" cy="749821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694404CE-6150-3C47-9660-C197396A9A01}"/>
            </a:ext>
          </a:extLst>
        </xdr:cNvPr>
        <xdr:cNvSpPr txBox="1"/>
      </xdr:nvSpPr>
      <xdr:spPr>
        <a:xfrm>
          <a:off x="45408210" y="4937309"/>
          <a:ext cx="1374610" cy="749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1400" i="1"/>
            <a:t>Heating</a:t>
          </a:r>
          <a:r>
            <a:rPr lang="en-US" sz="1400" i="1" baseline="0"/>
            <a:t> sensation </a:t>
          </a:r>
        </a:p>
        <a:p>
          <a:pPr algn="ctr"/>
          <a:r>
            <a:rPr lang="en-US" sz="1400" i="1" baseline="0"/>
            <a:t>in the body</a:t>
          </a:r>
          <a:endParaRPr lang="en-US" sz="1400" i="1"/>
        </a:p>
      </xdr:txBody>
    </xdr:sp>
    <xdr:clientData/>
  </xdr:oneCellAnchor>
  <xdr:twoCellAnchor editAs="oneCell">
    <xdr:from>
      <xdr:col>69</xdr:col>
      <xdr:colOff>253141</xdr:colOff>
      <xdr:row>37</xdr:row>
      <xdr:rowOff>90038</xdr:rowOff>
    </xdr:from>
    <xdr:to>
      <xdr:col>70</xdr:col>
      <xdr:colOff>467516</xdr:colOff>
      <xdr:row>40</xdr:row>
      <xdr:rowOff>121036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C66296DC-D026-7EA0-82DB-503EE8741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4793855" y="5684086"/>
          <a:ext cx="758661" cy="484569"/>
        </a:xfrm>
        <a:prstGeom prst="rect">
          <a:avLst/>
        </a:prstGeom>
      </xdr:spPr>
    </xdr:pic>
    <xdr:clientData/>
  </xdr:twoCellAnchor>
  <xdr:oneCellAnchor>
    <xdr:from>
      <xdr:col>70</xdr:col>
      <xdr:colOff>357076</xdr:colOff>
      <xdr:row>38</xdr:row>
      <xdr:rowOff>36923</xdr:rowOff>
    </xdr:from>
    <xdr:ext cx="1374610" cy="311496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EFDCFD6D-3DE3-2D45-852B-DA346F1E2FB1}"/>
            </a:ext>
          </a:extLst>
        </xdr:cNvPr>
        <xdr:cNvSpPr txBox="1"/>
      </xdr:nvSpPr>
      <xdr:spPr>
        <a:xfrm>
          <a:off x="45442076" y="5782161"/>
          <a:ext cx="137461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1400" i="1"/>
            <a:t>Drowsiness</a:t>
          </a:r>
        </a:p>
      </xdr:txBody>
    </xdr:sp>
    <xdr:clientData/>
  </xdr:oneCellAnchor>
  <xdr:twoCellAnchor editAs="oneCell">
    <xdr:from>
      <xdr:col>69</xdr:col>
      <xdr:colOff>424894</xdr:colOff>
      <xdr:row>41</xdr:row>
      <xdr:rowOff>10904</xdr:rowOff>
    </xdr:from>
    <xdr:to>
      <xdr:col>70</xdr:col>
      <xdr:colOff>354741</xdr:colOff>
      <xdr:row>47</xdr:row>
      <xdr:rowOff>84623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9709359A-5D78-E159-9895-C5DB535E6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4965608" y="6209714"/>
          <a:ext cx="474133" cy="980861"/>
        </a:xfrm>
        <a:prstGeom prst="rect">
          <a:avLst/>
        </a:prstGeom>
      </xdr:spPr>
    </xdr:pic>
    <xdr:clientData/>
  </xdr:twoCellAnchor>
  <xdr:oneCellAnchor>
    <xdr:from>
      <xdr:col>70</xdr:col>
      <xdr:colOff>297810</xdr:colOff>
      <xdr:row>42</xdr:row>
      <xdr:rowOff>147898</xdr:rowOff>
    </xdr:from>
    <xdr:ext cx="1374610" cy="530658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1F6BA6D3-9F83-D447-9D99-FDDF1265DE7D}"/>
            </a:ext>
          </a:extLst>
        </xdr:cNvPr>
        <xdr:cNvSpPr txBox="1"/>
      </xdr:nvSpPr>
      <xdr:spPr>
        <a:xfrm>
          <a:off x="45382810" y="6497898"/>
          <a:ext cx="1374610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1400" i="1"/>
            <a:t>Generalized sweating</a:t>
          </a:r>
        </a:p>
      </xdr:txBody>
    </xdr:sp>
    <xdr:clientData/>
  </xdr:oneCellAnchor>
  <xdr:twoCellAnchor editAs="oneCell">
    <xdr:from>
      <xdr:col>73</xdr:col>
      <xdr:colOff>359229</xdr:colOff>
      <xdr:row>31</xdr:row>
      <xdr:rowOff>148610</xdr:rowOff>
    </xdr:from>
    <xdr:to>
      <xdr:col>75</xdr:col>
      <xdr:colOff>71971</xdr:colOff>
      <xdr:row>36</xdr:row>
      <xdr:rowOff>132200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9CAEE94C-02F3-9F4C-A0AA-DC3546B57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7077086" y="4835515"/>
          <a:ext cx="801314" cy="739542"/>
        </a:xfrm>
        <a:prstGeom prst="rect">
          <a:avLst/>
        </a:prstGeom>
      </xdr:spPr>
    </xdr:pic>
    <xdr:clientData/>
  </xdr:twoCellAnchor>
  <xdr:twoCellAnchor editAs="oneCell">
    <xdr:from>
      <xdr:col>73</xdr:col>
      <xdr:colOff>333300</xdr:colOff>
      <xdr:row>26</xdr:row>
      <xdr:rowOff>139776</xdr:rowOff>
    </xdr:from>
    <xdr:to>
      <xdr:col>75</xdr:col>
      <xdr:colOff>344408</xdr:colOff>
      <xdr:row>31</xdr:row>
      <xdr:rowOff>61226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D478D46-34EB-C24B-93EA-E41761E87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7051157" y="4070728"/>
          <a:ext cx="1099680" cy="677403"/>
        </a:xfrm>
        <a:prstGeom prst="rect">
          <a:avLst/>
        </a:prstGeom>
      </xdr:spPr>
    </xdr:pic>
    <xdr:clientData/>
  </xdr:twoCellAnchor>
  <xdr:twoCellAnchor editAs="oneCell">
    <xdr:from>
      <xdr:col>73</xdr:col>
      <xdr:colOff>446409</xdr:colOff>
      <xdr:row>16</xdr:row>
      <xdr:rowOff>89765</xdr:rowOff>
    </xdr:from>
    <xdr:to>
      <xdr:col>75</xdr:col>
      <xdr:colOff>54161</xdr:colOff>
      <xdr:row>21</xdr:row>
      <xdr:rowOff>5998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2F44B33E-FD32-7B4D-9B11-77FD00345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7164266" y="2508813"/>
          <a:ext cx="696324" cy="672185"/>
        </a:xfrm>
        <a:prstGeom prst="rect">
          <a:avLst/>
        </a:prstGeom>
      </xdr:spPr>
    </xdr:pic>
    <xdr:clientData/>
  </xdr:twoCellAnchor>
  <xdr:twoCellAnchor editAs="oneCell">
    <xdr:from>
      <xdr:col>73</xdr:col>
      <xdr:colOff>261140</xdr:colOff>
      <xdr:row>11</xdr:row>
      <xdr:rowOff>50325</xdr:rowOff>
    </xdr:from>
    <xdr:to>
      <xdr:col>75</xdr:col>
      <xdr:colOff>294802</xdr:colOff>
      <xdr:row>15</xdr:row>
      <xdr:rowOff>30453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D3CFCC2D-C3AF-4048-8511-7BF4EE930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6978997" y="1713420"/>
          <a:ext cx="1122234" cy="584890"/>
        </a:xfrm>
        <a:prstGeom prst="rect">
          <a:avLst/>
        </a:prstGeom>
      </xdr:spPr>
    </xdr:pic>
    <xdr:clientData/>
  </xdr:twoCellAnchor>
  <xdr:oneCellAnchor>
    <xdr:from>
      <xdr:col>73</xdr:col>
      <xdr:colOff>499266</xdr:colOff>
      <xdr:row>22</xdr:row>
      <xdr:rowOff>72197</xdr:rowOff>
    </xdr:from>
    <xdr:ext cx="2354084" cy="530658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4E73984C-89D0-A244-B65B-C6E8E6BCBEB5}"/>
            </a:ext>
          </a:extLst>
        </xdr:cNvPr>
        <xdr:cNvSpPr txBox="1"/>
      </xdr:nvSpPr>
      <xdr:spPr>
        <a:xfrm>
          <a:off x="47217123" y="3398387"/>
          <a:ext cx="2354084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1400" i="1"/>
            <a:t>Deep pace</a:t>
          </a:r>
        </a:p>
        <a:p>
          <a:pPr algn="ctr"/>
          <a:r>
            <a:rPr lang="en-US" sz="1400" i="1"/>
            <a:t>breathing </a:t>
          </a:r>
        </a:p>
      </xdr:txBody>
    </xdr:sp>
    <xdr:clientData/>
  </xdr:oneCellAnchor>
  <xdr:oneCellAnchor>
    <xdr:from>
      <xdr:col>75</xdr:col>
      <xdr:colOff>6783</xdr:colOff>
      <xdr:row>11</xdr:row>
      <xdr:rowOff>139583</xdr:rowOff>
    </xdr:from>
    <xdr:ext cx="1699298" cy="311496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6ADB4EF-6DAA-9040-86CC-6B9315B7214C}"/>
            </a:ext>
          </a:extLst>
        </xdr:cNvPr>
        <xdr:cNvSpPr txBox="1"/>
      </xdr:nvSpPr>
      <xdr:spPr>
        <a:xfrm>
          <a:off x="47813212" y="1802678"/>
          <a:ext cx="1699298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1400" i="1"/>
            <a:t>Chewing</a:t>
          </a:r>
          <a:r>
            <a:rPr lang="en-US" sz="1400" i="1" baseline="0"/>
            <a:t> </a:t>
          </a:r>
          <a:r>
            <a:rPr lang="en-US" sz="1400" i="1"/>
            <a:t>gum</a:t>
          </a:r>
        </a:p>
      </xdr:txBody>
    </xdr:sp>
    <xdr:clientData/>
  </xdr:oneCellAnchor>
  <xdr:oneCellAnchor>
    <xdr:from>
      <xdr:col>75</xdr:col>
      <xdr:colOff>19374</xdr:colOff>
      <xdr:row>28</xdr:row>
      <xdr:rowOff>65619</xdr:rowOff>
    </xdr:from>
    <xdr:ext cx="1332575" cy="60960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86202045-1554-DB45-81FA-ACA1659E2CEA}"/>
            </a:ext>
          </a:extLst>
        </xdr:cNvPr>
        <xdr:cNvSpPr txBox="1"/>
      </xdr:nvSpPr>
      <xdr:spPr>
        <a:xfrm>
          <a:off x="47825803" y="4298952"/>
          <a:ext cx="1332575" cy="609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1400" i="1"/>
            <a:t>Handgrip</a:t>
          </a:r>
        </a:p>
      </xdr:txBody>
    </xdr:sp>
    <xdr:clientData/>
  </xdr:oneCellAnchor>
  <xdr:oneCellAnchor>
    <xdr:from>
      <xdr:col>74</xdr:col>
      <xdr:colOff>470355</xdr:colOff>
      <xdr:row>32</xdr:row>
      <xdr:rowOff>82149</xdr:rowOff>
    </xdr:from>
    <xdr:ext cx="1329820" cy="530658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D976D20A-EEFD-EB41-9AAC-318A56ABB497}"/>
            </a:ext>
          </a:extLst>
        </xdr:cNvPr>
        <xdr:cNvSpPr txBox="1"/>
      </xdr:nvSpPr>
      <xdr:spPr>
        <a:xfrm>
          <a:off x="47732498" y="4920244"/>
          <a:ext cx="1329820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1400" i="1"/>
            <a:t>Cognitive </a:t>
          </a:r>
        </a:p>
        <a:p>
          <a:pPr algn="ctr"/>
          <a:r>
            <a:rPr lang="en-US" sz="1400" i="1"/>
            <a:t>stress</a:t>
          </a:r>
        </a:p>
      </xdr:txBody>
    </xdr:sp>
    <xdr:clientData/>
  </xdr:oneCellAnchor>
  <xdr:oneCellAnchor>
    <xdr:from>
      <xdr:col>74</xdr:col>
      <xdr:colOff>263606</xdr:colOff>
      <xdr:row>17</xdr:row>
      <xdr:rowOff>116232</xdr:rowOff>
    </xdr:from>
    <xdr:ext cx="1880039" cy="644676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3D33FBB-23A4-1849-BCDB-A8F2DE3832D9}"/>
            </a:ext>
          </a:extLst>
        </xdr:cNvPr>
        <xdr:cNvSpPr txBox="1"/>
      </xdr:nvSpPr>
      <xdr:spPr>
        <a:xfrm>
          <a:off x="47525749" y="2686470"/>
          <a:ext cx="1880039" cy="6446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1400" i="1"/>
            <a:t>Cold</a:t>
          </a:r>
          <a:r>
            <a:rPr lang="en-US" sz="1400" i="1" baseline="0"/>
            <a:t> pressor </a:t>
          </a:r>
        </a:p>
      </xdr:txBody>
    </xdr:sp>
    <xdr:clientData/>
  </xdr:oneCellAnchor>
  <xdr:twoCellAnchor editAs="oneCell">
    <xdr:from>
      <xdr:col>98</xdr:col>
      <xdr:colOff>121355</xdr:colOff>
      <xdr:row>52</xdr:row>
      <xdr:rowOff>0</xdr:rowOff>
    </xdr:from>
    <xdr:to>
      <xdr:col>99</xdr:col>
      <xdr:colOff>195184</xdr:colOff>
      <xdr:row>56</xdr:row>
      <xdr:rowOff>104425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C7DA394B-614C-A44C-93CA-33E10C8E7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0072314" y="8141918"/>
          <a:ext cx="613144" cy="730726"/>
        </a:xfrm>
        <a:prstGeom prst="rect">
          <a:avLst/>
        </a:prstGeom>
      </xdr:spPr>
    </xdr:pic>
    <xdr:clientData/>
  </xdr:twoCellAnchor>
  <xdr:twoCellAnchor editAs="oneCell">
    <xdr:from>
      <xdr:col>97</xdr:col>
      <xdr:colOff>534676</xdr:colOff>
      <xdr:row>58</xdr:row>
      <xdr:rowOff>36954</xdr:rowOff>
    </xdr:from>
    <xdr:to>
      <xdr:col>99</xdr:col>
      <xdr:colOff>305440</xdr:colOff>
      <xdr:row>62</xdr:row>
      <xdr:rowOff>583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9A1F4C05-8578-2340-9987-66D052606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946320" y="9118324"/>
          <a:ext cx="849394" cy="589930"/>
        </a:xfrm>
        <a:prstGeom prst="rect">
          <a:avLst/>
        </a:prstGeom>
      </xdr:spPr>
    </xdr:pic>
    <xdr:clientData/>
  </xdr:twoCellAnchor>
  <xdr:oneCellAnchor>
    <xdr:from>
      <xdr:col>98</xdr:col>
      <xdr:colOff>303977</xdr:colOff>
      <xdr:row>52</xdr:row>
      <xdr:rowOff>125969</xdr:rowOff>
    </xdr:from>
    <xdr:ext cx="1374610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6624C8AD-4B30-2941-8B26-4CCB70C7CB75}"/>
            </a:ext>
          </a:extLst>
        </xdr:cNvPr>
        <xdr:cNvSpPr txBox="1"/>
      </xdr:nvSpPr>
      <xdr:spPr>
        <a:xfrm>
          <a:off x="60254936" y="8267887"/>
          <a:ext cx="137461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1100" i="1"/>
            <a:t>Tilted</a:t>
          </a:r>
        </a:p>
      </xdr:txBody>
    </xdr:sp>
    <xdr:clientData/>
  </xdr:oneCellAnchor>
  <xdr:oneCellAnchor>
    <xdr:from>
      <xdr:col>98</xdr:col>
      <xdr:colOff>418277</xdr:colOff>
      <xdr:row>58</xdr:row>
      <xdr:rowOff>123777</xdr:rowOff>
    </xdr:from>
    <xdr:ext cx="1374610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4AC5D386-E745-DE44-85A3-51C9B23B8DB5}"/>
            </a:ext>
          </a:extLst>
        </xdr:cNvPr>
        <xdr:cNvSpPr txBox="1"/>
      </xdr:nvSpPr>
      <xdr:spPr>
        <a:xfrm>
          <a:off x="60369236" y="9205147"/>
          <a:ext cx="137461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1100" i="1"/>
            <a:t>Supine</a:t>
          </a:r>
        </a:p>
      </xdr:txBody>
    </xdr:sp>
    <xdr:clientData/>
  </xdr:oneCellAnchor>
  <xdr:twoCellAnchor>
    <xdr:from>
      <xdr:col>38</xdr:col>
      <xdr:colOff>15900</xdr:colOff>
      <xdr:row>95</xdr:row>
      <xdr:rowOff>29142</xdr:rowOff>
    </xdr:from>
    <xdr:to>
      <xdr:col>38</xdr:col>
      <xdr:colOff>16985</xdr:colOff>
      <xdr:row>95</xdr:row>
      <xdr:rowOff>74572</xdr:rowOff>
    </xdr:to>
    <xdr:cxnSp macro="">
      <xdr:nvCxnSpPr>
        <xdr:cNvPr id="66" name="Straight Connector 65">
          <a:extLst>
            <a:ext uri="{FF2B5EF4-FFF2-40B4-BE49-F238E27FC236}">
              <a16:creationId xmlns:a16="http://schemas.microsoft.com/office/drawing/2014/main" id="{29193676-F6BD-D043-AC44-41835BAA9DC5}"/>
            </a:ext>
          </a:extLst>
        </xdr:cNvPr>
        <xdr:cNvCxnSpPr/>
      </xdr:nvCxnSpPr>
      <xdr:spPr>
        <a:xfrm flipH="1">
          <a:off x="27752700" y="14930475"/>
          <a:ext cx="1085" cy="4543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50976</xdr:colOff>
      <xdr:row>95</xdr:row>
      <xdr:rowOff>21271</xdr:rowOff>
    </xdr:from>
    <xdr:to>
      <xdr:col>39</xdr:col>
      <xdr:colOff>52626</xdr:colOff>
      <xdr:row>95</xdr:row>
      <xdr:rowOff>78110</xdr:rowOff>
    </xdr:to>
    <xdr:cxnSp macro="">
      <xdr:nvCxnSpPr>
        <xdr:cNvPr id="68" name="Straight Connector 67">
          <a:extLst>
            <a:ext uri="{FF2B5EF4-FFF2-40B4-BE49-F238E27FC236}">
              <a16:creationId xmlns:a16="http://schemas.microsoft.com/office/drawing/2014/main" id="{E118A4CA-093E-6447-803F-E79B03E6C427}"/>
            </a:ext>
          </a:extLst>
        </xdr:cNvPr>
        <xdr:cNvCxnSpPr/>
      </xdr:nvCxnSpPr>
      <xdr:spPr>
        <a:xfrm flipH="1">
          <a:off x="28329643" y="14922604"/>
          <a:ext cx="1650" cy="56839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73</xdr:col>
      <xdr:colOff>442986</xdr:colOff>
      <xdr:row>48</xdr:row>
      <xdr:rowOff>106971</xdr:rowOff>
    </xdr:from>
    <xdr:to>
      <xdr:col>74</xdr:col>
      <xdr:colOff>514263</xdr:colOff>
      <xdr:row>53</xdr:row>
      <xdr:rowOff>1110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2287E2D7-674C-F74B-8AFB-A0257FA68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7160843" y="7364114"/>
          <a:ext cx="615563" cy="650091"/>
        </a:xfrm>
        <a:prstGeom prst="rect">
          <a:avLst/>
        </a:prstGeom>
      </xdr:spPr>
    </xdr:pic>
    <xdr:clientData/>
  </xdr:twoCellAnchor>
  <xdr:twoCellAnchor editAs="oneCell">
    <xdr:from>
      <xdr:col>69</xdr:col>
      <xdr:colOff>325979</xdr:colOff>
      <xdr:row>49</xdr:row>
      <xdr:rowOff>13757</xdr:rowOff>
    </xdr:from>
    <xdr:to>
      <xdr:col>71</xdr:col>
      <xdr:colOff>88971</xdr:colOff>
      <xdr:row>52</xdr:row>
      <xdr:rowOff>87623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C84DEADD-7378-F845-A985-5740126CD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866693" y="7422090"/>
          <a:ext cx="851564" cy="527438"/>
        </a:xfrm>
        <a:prstGeom prst="rect">
          <a:avLst/>
        </a:prstGeom>
      </xdr:spPr>
    </xdr:pic>
    <xdr:clientData/>
  </xdr:twoCellAnchor>
  <xdr:oneCellAnchor>
    <xdr:from>
      <xdr:col>74</xdr:col>
      <xdr:colOff>300543</xdr:colOff>
      <xdr:row>49</xdr:row>
      <xdr:rowOff>73687</xdr:rowOff>
    </xdr:from>
    <xdr:ext cx="1374610" cy="311496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4EB0885D-13A0-C741-B257-E374E06A61A9}"/>
            </a:ext>
          </a:extLst>
        </xdr:cNvPr>
        <xdr:cNvSpPr txBox="1"/>
      </xdr:nvSpPr>
      <xdr:spPr>
        <a:xfrm>
          <a:off x="47562686" y="7482020"/>
          <a:ext cx="137461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1400" i="1"/>
            <a:t>Tilted</a:t>
          </a:r>
        </a:p>
      </xdr:txBody>
    </xdr:sp>
    <xdr:clientData/>
  </xdr:oneCellAnchor>
  <xdr:oneCellAnchor>
    <xdr:from>
      <xdr:col>70</xdr:col>
      <xdr:colOff>336128</xdr:colOff>
      <xdr:row>49</xdr:row>
      <xdr:rowOff>98290</xdr:rowOff>
    </xdr:from>
    <xdr:ext cx="1374610" cy="311496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DC1FA923-973B-5145-AE07-26C3A21A29D2}"/>
            </a:ext>
          </a:extLst>
        </xdr:cNvPr>
        <xdr:cNvSpPr txBox="1"/>
      </xdr:nvSpPr>
      <xdr:spPr>
        <a:xfrm>
          <a:off x="45421128" y="7506623"/>
          <a:ext cx="137461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1400" i="1"/>
            <a:t>Supine</a:t>
          </a:r>
        </a:p>
      </xdr:txBody>
    </xdr:sp>
    <xdr:clientData/>
  </xdr:oneCellAnchor>
  <xdr:twoCellAnchor editAs="oneCell">
    <xdr:from>
      <xdr:col>73</xdr:col>
      <xdr:colOff>245213</xdr:colOff>
      <xdr:row>22</xdr:row>
      <xdr:rowOff>126490</xdr:rowOff>
    </xdr:from>
    <xdr:to>
      <xdr:col>74</xdr:col>
      <xdr:colOff>511437</xdr:colOff>
      <xdr:row>26</xdr:row>
      <xdr:rowOff>80602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B2463C50-371F-6F4E-BA21-EC2C8FBA89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/>
        <a:srcRect t="15559" b="13452"/>
        <a:stretch>
          <a:fillRect/>
        </a:stretch>
      </xdr:blipFill>
      <xdr:spPr>
        <a:xfrm>
          <a:off x="46963070" y="3452680"/>
          <a:ext cx="810510" cy="558874"/>
        </a:xfrm>
        <a:prstGeom prst="rect">
          <a:avLst/>
        </a:prstGeom>
      </xdr:spPr>
    </xdr:pic>
    <xdr:clientData/>
  </xdr:twoCellAnchor>
  <xdr:twoCellAnchor editAs="oneCell">
    <xdr:from>
      <xdr:col>3</xdr:col>
      <xdr:colOff>132003</xdr:colOff>
      <xdr:row>8</xdr:row>
      <xdr:rowOff>3655</xdr:rowOff>
    </xdr:from>
    <xdr:to>
      <xdr:col>4</xdr:col>
      <xdr:colOff>648313</xdr:colOff>
      <xdr:row>14</xdr:row>
      <xdr:rowOff>31140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1BC5F679-B988-1170-E2F0-3427FC5E5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rcRect r="49570"/>
        <a:stretch>
          <a:fillRect/>
        </a:stretch>
      </xdr:blipFill>
      <xdr:spPr>
        <a:xfrm>
          <a:off x="3034860" y="1343435"/>
          <a:ext cx="1200156" cy="1032320"/>
        </a:xfrm>
        <a:prstGeom prst="rect">
          <a:avLst/>
        </a:prstGeom>
      </xdr:spPr>
    </xdr:pic>
    <xdr:clientData/>
  </xdr:twoCellAnchor>
  <xdr:twoCellAnchor editAs="oneCell">
    <xdr:from>
      <xdr:col>10</xdr:col>
      <xdr:colOff>241913</xdr:colOff>
      <xdr:row>8</xdr:row>
      <xdr:rowOff>68962</xdr:rowOff>
    </xdr:from>
    <xdr:to>
      <xdr:col>11</xdr:col>
      <xdr:colOff>721668</xdr:colOff>
      <xdr:row>14</xdr:row>
      <xdr:rowOff>102924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A99FCC83-E279-CDF3-8119-F0AD1579A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8448067" y="1408742"/>
          <a:ext cx="1317117" cy="1038797"/>
        </a:xfrm>
        <a:prstGeom prst="rect">
          <a:avLst/>
        </a:prstGeom>
      </xdr:spPr>
    </xdr:pic>
    <xdr:clientData/>
  </xdr:twoCellAnchor>
  <xdr:twoCellAnchor editAs="oneCell">
    <xdr:from>
      <xdr:col>73</xdr:col>
      <xdr:colOff>204410</xdr:colOff>
      <xdr:row>6</xdr:row>
      <xdr:rowOff>40318</xdr:rowOff>
    </xdr:from>
    <xdr:to>
      <xdr:col>75</xdr:col>
      <xdr:colOff>91923</xdr:colOff>
      <xdr:row>10</xdr:row>
      <xdr:rowOff>132592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7520CB29-4BBA-3C49-BA69-EB5744EEA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6922267" y="947461"/>
          <a:ext cx="976085" cy="697036"/>
        </a:xfrm>
        <a:prstGeom prst="rect">
          <a:avLst/>
        </a:prstGeom>
      </xdr:spPr>
    </xdr:pic>
    <xdr:clientData/>
  </xdr:twoCellAnchor>
  <xdr:oneCellAnchor>
    <xdr:from>
      <xdr:col>74</xdr:col>
      <xdr:colOff>269759</xdr:colOff>
      <xdr:row>7</xdr:row>
      <xdr:rowOff>17937</xdr:rowOff>
    </xdr:from>
    <xdr:ext cx="1699298" cy="530658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1C49556-F333-C74B-A1AA-F78CD1B531A7}"/>
            </a:ext>
          </a:extLst>
        </xdr:cNvPr>
        <xdr:cNvSpPr txBox="1"/>
      </xdr:nvSpPr>
      <xdr:spPr>
        <a:xfrm>
          <a:off x="47531902" y="1076270"/>
          <a:ext cx="1699298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1400" i="1"/>
            <a:t>Valsalva</a:t>
          </a:r>
        </a:p>
        <a:p>
          <a:pPr algn="ctr"/>
          <a:r>
            <a:rPr lang="en-US" sz="1400" i="1"/>
            <a:t>Maneuver</a:t>
          </a:r>
        </a:p>
      </xdr:txBody>
    </xdr:sp>
    <xdr:clientData/>
  </xdr:oneCellAnchor>
  <xdr:twoCellAnchor editAs="oneCell">
    <xdr:from>
      <xdr:col>73</xdr:col>
      <xdr:colOff>465608</xdr:colOff>
      <xdr:row>42</xdr:row>
      <xdr:rowOff>73152</xdr:rowOff>
    </xdr:from>
    <xdr:to>
      <xdr:col>75</xdr:col>
      <xdr:colOff>234278</xdr:colOff>
      <xdr:row>47</xdr:row>
      <xdr:rowOff>23471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C0A36360-D18F-164D-B018-D9D6AEED0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7183465" y="6423152"/>
          <a:ext cx="857242" cy="706271"/>
        </a:xfrm>
        <a:prstGeom prst="rect">
          <a:avLst/>
        </a:prstGeom>
      </xdr:spPr>
    </xdr:pic>
    <xdr:clientData/>
  </xdr:twoCellAnchor>
  <xdr:twoCellAnchor editAs="oneCell">
    <xdr:from>
      <xdr:col>73</xdr:col>
      <xdr:colOff>453572</xdr:colOff>
      <xdr:row>37</xdr:row>
      <xdr:rowOff>60476</xdr:rowOff>
    </xdr:from>
    <xdr:to>
      <xdr:col>74</xdr:col>
      <xdr:colOff>532184</xdr:colOff>
      <xdr:row>41</xdr:row>
      <xdr:rowOff>135817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D448FD8A-7AD7-2B4D-985F-5BC635B80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7171429" y="5654524"/>
          <a:ext cx="622898" cy="680103"/>
        </a:xfrm>
        <a:prstGeom prst="rect">
          <a:avLst/>
        </a:prstGeom>
      </xdr:spPr>
    </xdr:pic>
    <xdr:clientData/>
  </xdr:twoCellAnchor>
  <xdr:oneCellAnchor>
    <xdr:from>
      <xdr:col>74</xdr:col>
      <xdr:colOff>373869</xdr:colOff>
      <xdr:row>37</xdr:row>
      <xdr:rowOff>139417</xdr:rowOff>
    </xdr:from>
    <xdr:ext cx="1374610" cy="530658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7283DDF-16B7-C749-89BC-277FDE6357BD}"/>
            </a:ext>
          </a:extLst>
        </xdr:cNvPr>
        <xdr:cNvSpPr txBox="1"/>
      </xdr:nvSpPr>
      <xdr:spPr>
        <a:xfrm>
          <a:off x="47636012" y="5733465"/>
          <a:ext cx="1374610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1400" i="1"/>
            <a:t>Limbs's </a:t>
          </a:r>
        </a:p>
        <a:p>
          <a:pPr algn="ctr"/>
          <a:r>
            <a:rPr lang="en-US" sz="1400" i="1"/>
            <a:t>tremor</a:t>
          </a:r>
        </a:p>
      </xdr:txBody>
    </xdr:sp>
    <xdr:clientData/>
  </xdr:oneCellAnchor>
  <xdr:oneCellAnchor>
    <xdr:from>
      <xdr:col>74</xdr:col>
      <xdr:colOff>505233</xdr:colOff>
      <xdr:row>43</xdr:row>
      <xdr:rowOff>93737</xdr:rowOff>
    </xdr:from>
    <xdr:ext cx="1374610" cy="311496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2925985-5D96-1640-ABE6-835736AFDB03}"/>
            </a:ext>
          </a:extLst>
        </xdr:cNvPr>
        <xdr:cNvSpPr txBox="1"/>
      </xdr:nvSpPr>
      <xdr:spPr>
        <a:xfrm>
          <a:off x="47767376" y="6594927"/>
          <a:ext cx="137461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1400" i="1"/>
            <a:t>Yawning </a:t>
          </a:r>
        </a:p>
      </xdr:txBody>
    </xdr:sp>
    <xdr:clientData/>
  </xdr:oneCellAnchor>
  <xdr:twoCellAnchor editAs="oneCell">
    <xdr:from>
      <xdr:col>30</xdr:col>
      <xdr:colOff>78411</xdr:colOff>
      <xdr:row>96</xdr:row>
      <xdr:rowOff>2248</xdr:rowOff>
    </xdr:from>
    <xdr:to>
      <xdr:col>47</xdr:col>
      <xdr:colOff>267392</xdr:colOff>
      <xdr:row>102</xdr:row>
      <xdr:rowOff>26553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02CB3892-A82B-3249-9104-CF3DE1666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3391982" y="14516534"/>
          <a:ext cx="9441839" cy="931448"/>
        </a:xfrm>
        <a:prstGeom prst="rect">
          <a:avLst/>
        </a:prstGeom>
      </xdr:spPr>
    </xdr:pic>
    <xdr:clientData/>
  </xdr:twoCellAnchor>
  <xdr:twoCellAnchor editAs="oneCell">
    <xdr:from>
      <xdr:col>69</xdr:col>
      <xdr:colOff>442668</xdr:colOff>
      <xdr:row>54</xdr:row>
      <xdr:rowOff>111534</xdr:rowOff>
    </xdr:from>
    <xdr:to>
      <xdr:col>70</xdr:col>
      <xdr:colOff>366285</xdr:colOff>
      <xdr:row>59</xdr:row>
      <xdr:rowOff>30501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C83FE936-6D41-CB43-A348-3346CF946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4983382" y="8275820"/>
          <a:ext cx="467903" cy="674919"/>
        </a:xfrm>
        <a:prstGeom prst="rect">
          <a:avLst/>
        </a:prstGeom>
      </xdr:spPr>
    </xdr:pic>
    <xdr:clientData/>
  </xdr:twoCellAnchor>
  <xdr:oneCellAnchor>
    <xdr:from>
      <xdr:col>70</xdr:col>
      <xdr:colOff>296471</xdr:colOff>
      <xdr:row>56</xdr:row>
      <xdr:rowOff>26247</xdr:rowOff>
    </xdr:from>
    <xdr:ext cx="1374610" cy="311496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61A04425-AB77-244C-BE8D-F75DF9AC2E46}"/>
            </a:ext>
          </a:extLst>
        </xdr:cNvPr>
        <xdr:cNvSpPr txBox="1"/>
      </xdr:nvSpPr>
      <xdr:spPr>
        <a:xfrm>
          <a:off x="45381471" y="8492914"/>
          <a:ext cx="137461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1400" i="1"/>
            <a:t>Sitting</a:t>
          </a:r>
        </a:p>
      </xdr:txBody>
    </xdr:sp>
    <xdr:clientData/>
  </xdr:oneCellAnchor>
  <xdr:twoCellAnchor editAs="oneCell">
    <xdr:from>
      <xdr:col>73</xdr:col>
      <xdr:colOff>296930</xdr:colOff>
      <xdr:row>55</xdr:row>
      <xdr:rowOff>1984</xdr:rowOff>
    </xdr:from>
    <xdr:to>
      <xdr:col>74</xdr:col>
      <xdr:colOff>484306</xdr:colOff>
      <xdr:row>59</xdr:row>
      <xdr:rowOff>43218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22B51B04-FEC4-6D79-DC9B-E93B5A2E5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7014787" y="8317460"/>
          <a:ext cx="731662" cy="645996"/>
        </a:xfrm>
        <a:prstGeom prst="rect">
          <a:avLst/>
        </a:prstGeom>
      </xdr:spPr>
    </xdr:pic>
    <xdr:clientData/>
  </xdr:twoCellAnchor>
  <xdr:oneCellAnchor>
    <xdr:from>
      <xdr:col>74</xdr:col>
      <xdr:colOff>323953</xdr:colOff>
      <xdr:row>56</xdr:row>
      <xdr:rowOff>53729</xdr:rowOff>
    </xdr:from>
    <xdr:ext cx="1374610" cy="311496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C6DA568-D869-144B-839A-45DC7958BD47}"/>
            </a:ext>
          </a:extLst>
        </xdr:cNvPr>
        <xdr:cNvSpPr txBox="1"/>
      </xdr:nvSpPr>
      <xdr:spPr>
        <a:xfrm>
          <a:off x="47586096" y="8520396"/>
          <a:ext cx="137461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1400" i="1"/>
            <a:t>Resting </a:t>
          </a:r>
        </a:p>
      </xdr:txBody>
    </xdr:sp>
    <xdr:clientData/>
  </xdr:oneCellAnchor>
  <xdr:twoCellAnchor editAs="oneCell">
    <xdr:from>
      <xdr:col>69</xdr:col>
      <xdr:colOff>302382</xdr:colOff>
      <xdr:row>72</xdr:row>
      <xdr:rowOff>105834</xdr:rowOff>
    </xdr:from>
    <xdr:to>
      <xdr:col>71</xdr:col>
      <xdr:colOff>260136</xdr:colOff>
      <xdr:row>78</xdr:row>
      <xdr:rowOff>52918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99AC2658-2C45-9F22-8C65-31D2F0499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4843096" y="10991548"/>
          <a:ext cx="1046326" cy="854227"/>
        </a:xfrm>
        <a:prstGeom prst="rect">
          <a:avLst/>
        </a:prstGeom>
      </xdr:spPr>
    </xdr:pic>
    <xdr:clientData/>
  </xdr:twoCellAnchor>
  <xdr:twoCellAnchor editAs="oneCell">
    <xdr:from>
      <xdr:col>73</xdr:col>
      <xdr:colOff>506488</xdr:colOff>
      <xdr:row>72</xdr:row>
      <xdr:rowOff>113394</xdr:rowOff>
    </xdr:from>
    <xdr:to>
      <xdr:col>74</xdr:col>
      <xdr:colOff>408215</xdr:colOff>
      <xdr:row>78</xdr:row>
      <xdr:rowOff>8464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571981DB-3609-2328-A09B-107F641F7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47224345" y="10999108"/>
          <a:ext cx="446013" cy="802213"/>
        </a:xfrm>
        <a:prstGeom prst="rect">
          <a:avLst/>
        </a:prstGeom>
      </xdr:spPr>
    </xdr:pic>
    <xdr:clientData/>
  </xdr:twoCellAnchor>
  <xdr:oneCellAnchor>
    <xdr:from>
      <xdr:col>71</xdr:col>
      <xdr:colOff>171552</xdr:colOff>
      <xdr:row>74</xdr:row>
      <xdr:rowOff>90715</xdr:rowOff>
    </xdr:from>
    <xdr:ext cx="1374610" cy="311496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3FF24FF3-3573-0F4F-B404-C6713245840B}"/>
            </a:ext>
          </a:extLst>
        </xdr:cNvPr>
        <xdr:cNvSpPr txBox="1"/>
      </xdr:nvSpPr>
      <xdr:spPr>
        <a:xfrm>
          <a:off x="45800838" y="11278810"/>
          <a:ext cx="137461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1400" i="1"/>
            <a:t>Urinary</a:t>
          </a:r>
          <a:r>
            <a:rPr lang="en-US" sz="1400" i="1" baseline="0"/>
            <a:t> urgency</a:t>
          </a:r>
          <a:endParaRPr lang="en-US" sz="1400" i="1"/>
        </a:p>
      </xdr:txBody>
    </xdr:sp>
    <xdr:clientData/>
  </xdr:oneCellAnchor>
  <xdr:oneCellAnchor>
    <xdr:from>
      <xdr:col>74</xdr:col>
      <xdr:colOff>232496</xdr:colOff>
      <xdr:row>74</xdr:row>
      <xdr:rowOff>90715</xdr:rowOff>
    </xdr:from>
    <xdr:ext cx="1374610" cy="311496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18BDEE2-E362-7542-8C03-6C5CD2FB11BF}"/>
            </a:ext>
          </a:extLst>
        </xdr:cNvPr>
        <xdr:cNvSpPr txBox="1"/>
      </xdr:nvSpPr>
      <xdr:spPr>
        <a:xfrm>
          <a:off x="47494639" y="11278810"/>
          <a:ext cx="137461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1400" i="1"/>
            <a:t>Agitation</a:t>
          </a:r>
        </a:p>
      </xdr:txBody>
    </xdr:sp>
    <xdr:clientData/>
  </xdr:oneCellAnchor>
  <xdr:twoCellAnchor>
    <xdr:from>
      <xdr:col>19</xdr:col>
      <xdr:colOff>120954</xdr:colOff>
      <xdr:row>6</xdr:row>
      <xdr:rowOff>3098</xdr:rowOff>
    </xdr:from>
    <xdr:to>
      <xdr:col>66</xdr:col>
      <xdr:colOff>302381</xdr:colOff>
      <xdr:row>86</xdr:row>
      <xdr:rowOff>0</xdr:rowOff>
    </xdr:to>
    <xdr:graphicFrame macro="">
      <xdr:nvGraphicFramePr>
        <xdr:cNvPr id="4" name="Chart 11">
          <a:extLst>
            <a:ext uri="{FF2B5EF4-FFF2-40B4-BE49-F238E27FC236}">
              <a16:creationId xmlns:a16="http://schemas.microsoft.com/office/drawing/2014/main" id="{4F0D1E99-E262-C84B-9FBD-60D8EF7C29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23</xdr:col>
      <xdr:colOff>474331</xdr:colOff>
      <xdr:row>7</xdr:row>
      <xdr:rowOff>161470</xdr:rowOff>
    </xdr:from>
    <xdr:to>
      <xdr:col>39</xdr:col>
      <xdr:colOff>28430</xdr:colOff>
      <xdr:row>14</xdr:row>
      <xdr:rowOff>31644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F43D19F-5011-9841-B4BD-4582BB947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8947058" y="1373743"/>
          <a:ext cx="9367736" cy="1082446"/>
        </a:xfrm>
        <a:prstGeom prst="rect">
          <a:avLst/>
        </a:prstGeom>
      </xdr:spPr>
    </xdr:pic>
    <xdr:clientData/>
  </xdr:twoCellAnchor>
  <xdr:twoCellAnchor editAs="oneCell">
    <xdr:from>
      <xdr:col>79</xdr:col>
      <xdr:colOff>22716</xdr:colOff>
      <xdr:row>13</xdr:row>
      <xdr:rowOff>44082</xdr:rowOff>
    </xdr:from>
    <xdr:to>
      <xdr:col>80</xdr:col>
      <xdr:colOff>267732</xdr:colOff>
      <xdr:row>16</xdr:row>
      <xdr:rowOff>99426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781E840F-DDC5-3545-8B23-765C85A16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006287" y="2009558"/>
          <a:ext cx="789302" cy="508916"/>
        </a:xfrm>
        <a:prstGeom prst="rect">
          <a:avLst/>
        </a:prstGeom>
      </xdr:spPr>
    </xdr:pic>
    <xdr:clientData/>
  </xdr:twoCellAnchor>
  <xdr:twoCellAnchor editAs="oneCell">
    <xdr:from>
      <xdr:col>81</xdr:col>
      <xdr:colOff>526510</xdr:colOff>
      <xdr:row>12</xdr:row>
      <xdr:rowOff>91619</xdr:rowOff>
    </xdr:from>
    <xdr:to>
      <xdr:col>82</xdr:col>
      <xdr:colOff>450126</xdr:colOff>
      <xdr:row>16</xdr:row>
      <xdr:rowOff>135167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EEF24E45-9CA8-214D-834D-EC7797C44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598653" y="1905905"/>
          <a:ext cx="467902" cy="648310"/>
        </a:xfrm>
        <a:prstGeom prst="rect">
          <a:avLst/>
        </a:prstGeom>
      </xdr:spPr>
    </xdr:pic>
    <xdr:clientData/>
  </xdr:twoCellAnchor>
  <xdr:twoCellAnchor editAs="oneCell">
    <xdr:from>
      <xdr:col>33</xdr:col>
      <xdr:colOff>142942</xdr:colOff>
      <xdr:row>19</xdr:row>
      <xdr:rowOff>50927</xdr:rowOff>
    </xdr:from>
    <xdr:to>
      <xdr:col>34</xdr:col>
      <xdr:colOff>460442</xdr:colOff>
      <xdr:row>29</xdr:row>
      <xdr:rowOff>3149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2D94823-4BF3-4E8A-BCEA-04D51BC01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5089371" y="2923546"/>
          <a:ext cx="861785" cy="1464127"/>
        </a:xfrm>
        <a:prstGeom prst="rect">
          <a:avLst/>
        </a:prstGeom>
      </xdr:spPr>
    </xdr:pic>
    <xdr:clientData/>
  </xdr:twoCellAnchor>
  <xdr:twoCellAnchor editAs="oneCell">
    <xdr:from>
      <xdr:col>23</xdr:col>
      <xdr:colOff>518170</xdr:colOff>
      <xdr:row>22</xdr:row>
      <xdr:rowOff>148445</xdr:rowOff>
    </xdr:from>
    <xdr:to>
      <xdr:col>26</xdr:col>
      <xdr:colOff>463711</xdr:colOff>
      <xdr:row>28</xdr:row>
      <xdr:rowOff>9582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E78701F8-6783-6CD7-467B-3D949978A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8993646" y="3474635"/>
          <a:ext cx="1578398" cy="768280"/>
        </a:xfrm>
        <a:prstGeom prst="rect">
          <a:avLst/>
        </a:prstGeom>
      </xdr:spPr>
    </xdr:pic>
    <xdr:clientData/>
  </xdr:twoCellAnchor>
  <xdr:twoCellAnchor editAs="oneCell">
    <xdr:from>
      <xdr:col>59</xdr:col>
      <xdr:colOff>536039</xdr:colOff>
      <xdr:row>21</xdr:row>
      <xdr:rowOff>5772</xdr:rowOff>
    </xdr:from>
    <xdr:to>
      <xdr:col>61</xdr:col>
      <xdr:colOff>239980</xdr:colOff>
      <xdr:row>27</xdr:row>
      <xdr:rowOff>116610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D65139D6-E3CC-21DC-5934-EB321B1E4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39633896" y="3180772"/>
          <a:ext cx="792513" cy="1017981"/>
        </a:xfrm>
        <a:prstGeom prst="rect">
          <a:avLst/>
        </a:prstGeom>
      </xdr:spPr>
    </xdr:pic>
    <xdr:clientData/>
  </xdr:twoCellAnchor>
  <xdr:twoCellAnchor editAs="oneCell">
    <xdr:from>
      <xdr:col>51</xdr:col>
      <xdr:colOff>324206</xdr:colOff>
      <xdr:row>22</xdr:row>
      <xdr:rowOff>98799</xdr:rowOff>
    </xdr:from>
    <xdr:to>
      <xdr:col>54</xdr:col>
      <xdr:colOff>269747</xdr:colOff>
      <xdr:row>27</xdr:row>
      <xdr:rowOff>111126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E3E94E01-0D2F-B144-9945-6C0D330BC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35067777" y="3424989"/>
          <a:ext cx="1578399" cy="7682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569124</xdr:colOff>
      <xdr:row>2</xdr:row>
      <xdr:rowOff>16933</xdr:rowOff>
    </xdr:from>
    <xdr:to>
      <xdr:col>28</xdr:col>
      <xdr:colOff>569123</xdr:colOff>
      <xdr:row>24</xdr:row>
      <xdr:rowOff>84667</xdr:rowOff>
    </xdr:to>
    <xdr:graphicFrame macro="">
      <xdr:nvGraphicFramePr>
        <xdr:cNvPr id="2" name="Hemodynamics">
          <a:extLst>
            <a:ext uri="{FF2B5EF4-FFF2-40B4-BE49-F238E27FC236}">
              <a16:creationId xmlns:a16="http://schemas.microsoft.com/office/drawing/2014/main" id="{2CDBFC2C-57AD-CE0E-50ED-1E914F3F13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567679</xdr:colOff>
      <xdr:row>25</xdr:row>
      <xdr:rowOff>67735</xdr:rowOff>
    </xdr:from>
    <xdr:to>
      <xdr:col>28</xdr:col>
      <xdr:colOff>609317</xdr:colOff>
      <xdr:row>47</xdr:row>
      <xdr:rowOff>33867</xdr:rowOff>
    </xdr:to>
    <xdr:graphicFrame macro="">
      <xdr:nvGraphicFramePr>
        <xdr:cNvPr id="3" name="CerebralFlow">
          <a:extLst>
            <a:ext uri="{FF2B5EF4-FFF2-40B4-BE49-F238E27FC236}">
              <a16:creationId xmlns:a16="http://schemas.microsoft.com/office/drawing/2014/main" id="{6D855F44-2F8B-95D3-8699-2200791B43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799790</xdr:colOff>
      <xdr:row>52</xdr:row>
      <xdr:rowOff>29324</xdr:rowOff>
    </xdr:from>
    <xdr:to>
      <xdr:col>28</xdr:col>
      <xdr:colOff>799790</xdr:colOff>
      <xdr:row>68</xdr:row>
      <xdr:rowOff>173256</xdr:rowOff>
    </xdr:to>
    <xdr:graphicFrame macro="">
      <xdr:nvGraphicFramePr>
        <xdr:cNvPr id="4" name="PhaseBP">
          <a:extLst>
            <a:ext uri="{FF2B5EF4-FFF2-40B4-BE49-F238E27FC236}">
              <a16:creationId xmlns:a16="http://schemas.microsoft.com/office/drawing/2014/main" id="{1F28939C-2263-2DAC-CD56-9522FCBAB0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249456</xdr:colOff>
      <xdr:row>71</xdr:row>
      <xdr:rowOff>64843</xdr:rowOff>
    </xdr:from>
    <xdr:to>
      <xdr:col>29</xdr:col>
      <xdr:colOff>249456</xdr:colOff>
      <xdr:row>88</xdr:row>
      <xdr:rowOff>98708</xdr:rowOff>
    </xdr:to>
    <xdr:graphicFrame macro="">
      <xdr:nvGraphicFramePr>
        <xdr:cNvPr id="5" name="PhaseCBF">
          <a:extLst>
            <a:ext uri="{FF2B5EF4-FFF2-40B4-BE49-F238E27FC236}">
              <a16:creationId xmlns:a16="http://schemas.microsoft.com/office/drawing/2014/main" id="{3BB91FE5-0FF2-6185-C16A-6D64254CE7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355600</xdr:colOff>
      <xdr:row>36</xdr:row>
      <xdr:rowOff>84666</xdr:rowOff>
    </xdr:from>
    <xdr:to>
      <xdr:col>27</xdr:col>
      <xdr:colOff>355600</xdr:colOff>
      <xdr:row>55</xdr:row>
      <xdr:rowOff>84666</xdr:rowOff>
    </xdr:to>
    <xdr:graphicFrame macro="">
      <xdr:nvGraphicFramePr>
        <xdr:cNvPr id="4" name="ValsalvaPhases">
          <a:extLst>
            <a:ext uri="{FF2B5EF4-FFF2-40B4-BE49-F238E27FC236}">
              <a16:creationId xmlns:a16="http://schemas.microsoft.com/office/drawing/2014/main" id="{C8235D15-AF59-A4C0-9D57-1FFFCA9E43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457200</xdr:colOff>
      <xdr:row>1</xdr:row>
      <xdr:rowOff>33866</xdr:rowOff>
    </xdr:from>
    <xdr:to>
      <xdr:col>27</xdr:col>
      <xdr:colOff>457200</xdr:colOff>
      <xdr:row>32</xdr:row>
      <xdr:rowOff>16933</xdr:rowOff>
    </xdr:to>
    <xdr:graphicFrame macro="">
      <xdr:nvGraphicFramePr>
        <xdr:cNvPr id="5" name="ValsalvaBP">
          <a:extLst>
            <a:ext uri="{FF2B5EF4-FFF2-40B4-BE49-F238E27FC236}">
              <a16:creationId xmlns:a16="http://schemas.microsoft.com/office/drawing/2014/main" id="{F5C85F01-794D-0702-5B46-0EF9AAA465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F187"/>
  <sheetViews>
    <sheetView tabSelected="1" zoomScale="32" zoomScaleNormal="140" workbookViewId="0">
      <selection activeCell="BK108" sqref="BK108"/>
    </sheetView>
  </sheetViews>
  <sheetFormatPr baseColWidth="10" defaultColWidth="7.1640625" defaultRowHeight="13" x14ac:dyDescent="0.15"/>
  <cols>
    <col min="1" max="1" width="18.33203125" customWidth="1"/>
    <col min="2" max="2" width="11.33203125" customWidth="1"/>
    <col min="3" max="3" width="8.33203125" customWidth="1"/>
    <col min="4" max="4" width="9" customWidth="1"/>
    <col min="5" max="5" width="9" style="23" customWidth="1"/>
    <col min="6" max="6" width="8.33203125" customWidth="1"/>
    <col min="8" max="8" width="16" bestFit="1" customWidth="1"/>
    <col min="9" max="10" width="10" customWidth="1"/>
    <col min="11" max="11" width="11" customWidth="1"/>
    <col min="12" max="12" width="13" customWidth="1"/>
    <col min="13" max="13" width="9.6640625" customWidth="1"/>
    <col min="14" max="14" width="10.1640625" customWidth="1"/>
    <col min="15" max="15" width="10.83203125" customWidth="1"/>
    <col min="16" max="16" width="11" customWidth="1"/>
    <col min="17" max="17" width="3.33203125" customWidth="1"/>
    <col min="19" max="19" width="18.33203125" customWidth="1"/>
    <col min="20" max="20" width="14.6640625" customWidth="1"/>
    <col min="21" max="21" width="8.33203125" customWidth="1"/>
    <col min="22" max="22" width="9" customWidth="1"/>
    <col min="23" max="23" width="8.33203125" customWidth="1"/>
    <col min="28" max="28" width="20.6640625" bestFit="1" customWidth="1"/>
  </cols>
  <sheetData>
    <row r="1" spans="1:84" x14ac:dyDescent="0.15"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</row>
    <row r="2" spans="1:84" x14ac:dyDescent="0.15">
      <c r="A2" s="20" t="s">
        <v>85</v>
      </c>
      <c r="B2" s="38"/>
      <c r="D2" s="20" t="s">
        <v>87</v>
      </c>
      <c r="E2" s="24"/>
      <c r="G2" s="20" t="s">
        <v>84</v>
      </c>
      <c r="H2" s="38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</row>
    <row r="3" spans="1:84" x14ac:dyDescent="0.15">
      <c r="A3" s="20" t="s">
        <v>86</v>
      </c>
      <c r="B3" s="34"/>
      <c r="D3" s="44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</row>
    <row r="4" spans="1:84" x14ac:dyDescent="0.15"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</row>
    <row r="5" spans="1:84" x14ac:dyDescent="0.15">
      <c r="A5" s="35"/>
      <c r="B5" s="35"/>
      <c r="C5" s="35"/>
      <c r="D5" s="35"/>
      <c r="E5" s="37"/>
      <c r="F5" s="35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</row>
    <row r="6" spans="1:84" s="22" customFormat="1" x14ac:dyDescent="0.15">
      <c r="A6" s="30" t="s">
        <v>92</v>
      </c>
      <c r="B6" s="31" t="s">
        <v>0</v>
      </c>
      <c r="C6" s="31" t="s">
        <v>67</v>
      </c>
      <c r="D6" s="40" t="s">
        <v>88</v>
      </c>
      <c r="E6" s="41" t="s">
        <v>68</v>
      </c>
      <c r="F6" s="31" t="s">
        <v>1</v>
      </c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</row>
    <row r="7" spans="1:84" s="21" customFormat="1" x14ac:dyDescent="0.15">
      <c r="A7" s="43" t="s">
        <v>99</v>
      </c>
      <c r="B7" s="32" t="s">
        <v>91</v>
      </c>
      <c r="C7" s="32" t="s">
        <v>90</v>
      </c>
      <c r="D7" s="32" t="s">
        <v>90</v>
      </c>
      <c r="E7" s="33" t="s">
        <v>90</v>
      </c>
      <c r="F7" s="32" t="s">
        <v>89</v>
      </c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</row>
    <row r="8" spans="1:84" s="21" customFormat="1" x14ac:dyDescent="0.15">
      <c r="A8" s="39"/>
      <c r="B8" s="35">
        <f t="shared" ref="B8:B16" si="0">B9-1</f>
        <v>-29</v>
      </c>
      <c r="C8"/>
      <c r="D8"/>
      <c r="E8"/>
      <c r="F8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</row>
    <row r="9" spans="1:84" s="21" customFormat="1" x14ac:dyDescent="0.15">
      <c r="A9" s="39"/>
      <c r="B9" s="35">
        <f t="shared" si="0"/>
        <v>-28</v>
      </c>
      <c r="C9"/>
      <c r="D9"/>
      <c r="E9"/>
      <c r="F9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</row>
    <row r="10" spans="1:84" s="21" customFormat="1" x14ac:dyDescent="0.15">
      <c r="A10" s="39"/>
      <c r="B10" s="35">
        <f t="shared" si="0"/>
        <v>-27</v>
      </c>
      <c r="C10"/>
      <c r="D10"/>
      <c r="E10"/>
      <c r="F10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</row>
    <row r="11" spans="1:84" s="21" customFormat="1" x14ac:dyDescent="0.15">
      <c r="A11" s="39"/>
      <c r="B11" s="35">
        <f t="shared" si="0"/>
        <v>-26</v>
      </c>
      <c r="C11"/>
      <c r="D11"/>
      <c r="E11"/>
      <c r="F11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</row>
    <row r="12" spans="1:84" s="21" customFormat="1" x14ac:dyDescent="0.15">
      <c r="A12" s="39"/>
      <c r="B12" s="35">
        <f t="shared" si="0"/>
        <v>-25</v>
      </c>
      <c r="C12"/>
      <c r="D12"/>
      <c r="E12"/>
      <c r="F12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</row>
    <row r="13" spans="1:84" s="21" customFormat="1" x14ac:dyDescent="0.15">
      <c r="A13" s="39"/>
      <c r="B13" s="35">
        <f t="shared" si="0"/>
        <v>-24</v>
      </c>
      <c r="C13"/>
      <c r="D13"/>
      <c r="E13"/>
      <c r="F13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</row>
    <row r="14" spans="1:84" s="21" customFormat="1" x14ac:dyDescent="0.15">
      <c r="A14" s="39"/>
      <c r="B14" s="35">
        <f t="shared" si="0"/>
        <v>-23</v>
      </c>
      <c r="C14"/>
      <c r="D14"/>
      <c r="E14"/>
      <c r="F14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</row>
    <row r="15" spans="1:84" s="21" customFormat="1" x14ac:dyDescent="0.15">
      <c r="A15" s="39"/>
      <c r="B15" s="35">
        <f t="shared" si="0"/>
        <v>-22</v>
      </c>
      <c r="C15"/>
      <c r="D15"/>
      <c r="E15"/>
      <c r="F15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</row>
    <row r="16" spans="1:84" s="21" customFormat="1" x14ac:dyDescent="0.15">
      <c r="A16" s="39"/>
      <c r="B16" s="35">
        <f t="shared" si="0"/>
        <v>-21</v>
      </c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</row>
    <row r="17" spans="1:84" s="21" customFormat="1" x14ac:dyDescent="0.15">
      <c r="A17" s="39"/>
      <c r="B17" s="35">
        <f t="shared" ref="B17:B23" si="1">B18-1</f>
        <v>-20</v>
      </c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</row>
    <row r="18" spans="1:84" s="21" customFormat="1" x14ac:dyDescent="0.15">
      <c r="A18" s="36"/>
      <c r="B18" s="56">
        <f t="shared" si="1"/>
        <v>-19</v>
      </c>
      <c r="C18" s="43" t="s">
        <v>67</v>
      </c>
      <c r="D18" s="43" t="s">
        <v>88</v>
      </c>
      <c r="E18" s="58" t="s">
        <v>68</v>
      </c>
      <c r="F18" s="43" t="s">
        <v>1</v>
      </c>
      <c r="J18" s="75" t="s">
        <v>108</v>
      </c>
      <c r="K18" s="75" t="s">
        <v>115</v>
      </c>
      <c r="L18" s="75" t="s">
        <v>116</v>
      </c>
      <c r="M18" s="75" t="s">
        <v>129</v>
      </c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</row>
    <row r="19" spans="1:84" s="21" customFormat="1" x14ac:dyDescent="0.15">
      <c r="A19" s="43" t="s">
        <v>99</v>
      </c>
      <c r="B19" s="56">
        <f t="shared" si="1"/>
        <v>-18</v>
      </c>
      <c r="C19" s="32" t="s">
        <v>90</v>
      </c>
      <c r="D19" s="32" t="s">
        <v>90</v>
      </c>
      <c r="E19" s="33" t="s">
        <v>90</v>
      </c>
      <c r="F19" s="32" t="s">
        <v>89</v>
      </c>
      <c r="J19" s="60" t="s">
        <v>122</v>
      </c>
      <c r="K19" s="60" t="s">
        <v>118</v>
      </c>
      <c r="L19" s="60" t="s">
        <v>118</v>
      </c>
      <c r="M19" s="3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</row>
    <row r="20" spans="1:84" s="21" customFormat="1" x14ac:dyDescent="0.15">
      <c r="A20" s="39"/>
      <c r="B20" s="49">
        <f t="shared" si="1"/>
        <v>-17</v>
      </c>
      <c r="C20"/>
      <c r="D20" s="1"/>
      <c r="E20"/>
      <c r="F20"/>
      <c r="G20"/>
      <c r="H20" s="21">
        <f t="shared" ref="H20:H36" si="2">$C20-$E20</f>
        <v>0</v>
      </c>
      <c r="I20" s="26">
        <f t="shared" ref="I20:I36" si="3">$H20/3</f>
        <v>0</v>
      </c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F20" s="66"/>
    </row>
    <row r="21" spans="1:84" s="21" customFormat="1" x14ac:dyDescent="0.15">
      <c r="A21" s="39"/>
      <c r="B21" s="49">
        <f t="shared" si="1"/>
        <v>-16</v>
      </c>
      <c r="C21"/>
      <c r="D21" s="1"/>
      <c r="E21"/>
      <c r="F21"/>
      <c r="G21"/>
      <c r="H21" s="21">
        <f t="shared" si="2"/>
        <v>0</v>
      </c>
      <c r="I21" s="26">
        <f t="shared" si="3"/>
        <v>0</v>
      </c>
      <c r="K21" s="48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</row>
    <row r="22" spans="1:84" s="21" customFormat="1" x14ac:dyDescent="0.15">
      <c r="A22" s="39"/>
      <c r="B22" s="49">
        <f t="shared" si="1"/>
        <v>-15</v>
      </c>
      <c r="C22"/>
      <c r="D22" s="1"/>
      <c r="E22"/>
      <c r="F22"/>
      <c r="G22"/>
      <c r="H22" s="21">
        <f t="shared" si="2"/>
        <v>0</v>
      </c>
      <c r="I22" s="26">
        <f t="shared" si="3"/>
        <v>0</v>
      </c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</row>
    <row r="23" spans="1:84" s="21" customFormat="1" x14ac:dyDescent="0.15">
      <c r="A23" s="39"/>
      <c r="B23" s="49">
        <f t="shared" si="1"/>
        <v>-14</v>
      </c>
      <c r="C23"/>
      <c r="D23" s="1"/>
      <c r="E23"/>
      <c r="F23"/>
      <c r="G23"/>
      <c r="H23" s="21">
        <f t="shared" si="2"/>
        <v>0</v>
      </c>
      <c r="I23" s="26">
        <f t="shared" si="3"/>
        <v>0</v>
      </c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/>
      <c r="BH23" s="66"/>
      <c r="BI23" s="66"/>
      <c r="BJ23" s="66"/>
      <c r="BK23" s="66"/>
      <c r="BL23" s="66"/>
      <c r="BM23" s="66"/>
      <c r="BN23" s="66"/>
      <c r="BO23" s="66"/>
      <c r="BP23" s="66"/>
      <c r="BQ23" s="66"/>
      <c r="BR23" s="66"/>
      <c r="BS23" s="66"/>
      <c r="BT23" s="66"/>
      <c r="BU23" s="66"/>
      <c r="BV23" s="66"/>
      <c r="BW23" s="66"/>
      <c r="BX23" s="66"/>
      <c r="BY23" s="66"/>
      <c r="BZ23" s="66"/>
      <c r="CA23" s="66"/>
      <c r="CB23" s="66"/>
      <c r="CC23" s="66"/>
      <c r="CD23" s="66"/>
      <c r="CE23" s="66"/>
      <c r="CF23" s="66"/>
    </row>
    <row r="24" spans="1:84" x14ac:dyDescent="0.15">
      <c r="A24" s="79" t="s">
        <v>131</v>
      </c>
      <c r="B24" s="49">
        <f t="shared" ref="B24:B34" si="4">B25-1</f>
        <v>-13</v>
      </c>
      <c r="D24" s="1"/>
      <c r="E24"/>
      <c r="H24" s="21">
        <f t="shared" si="2"/>
        <v>0</v>
      </c>
      <c r="I24" s="26">
        <f t="shared" si="3"/>
        <v>0</v>
      </c>
      <c r="J24" s="21"/>
      <c r="K24" s="21"/>
      <c r="L24" s="21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</row>
    <row r="25" spans="1:84" x14ac:dyDescent="0.15">
      <c r="A25" s="79" t="s">
        <v>131</v>
      </c>
      <c r="B25" s="49">
        <v>-12</v>
      </c>
      <c r="D25" s="1"/>
      <c r="E25"/>
      <c r="H25" s="21">
        <f t="shared" si="2"/>
        <v>0</v>
      </c>
      <c r="I25" s="26">
        <f t="shared" si="3"/>
        <v>0</v>
      </c>
      <c r="J25" s="21"/>
      <c r="K25" s="21"/>
      <c r="L25" s="21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7"/>
      <c r="CA25" s="67"/>
      <c r="CB25" s="67"/>
      <c r="CC25" s="67"/>
      <c r="CD25" s="67"/>
      <c r="CE25" s="67"/>
      <c r="CF25" s="67"/>
    </row>
    <row r="26" spans="1:84" x14ac:dyDescent="0.15">
      <c r="A26" s="79" t="s">
        <v>131</v>
      </c>
      <c r="B26" s="49">
        <v>-11</v>
      </c>
      <c r="D26" s="1"/>
      <c r="E26"/>
      <c r="H26" s="21">
        <f t="shared" si="2"/>
        <v>0</v>
      </c>
      <c r="I26" s="26">
        <f t="shared" si="3"/>
        <v>0</v>
      </c>
      <c r="J26" s="21"/>
      <c r="K26" s="21"/>
      <c r="L26" s="21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</row>
    <row r="27" spans="1:84" x14ac:dyDescent="0.15">
      <c r="A27" s="79" t="s">
        <v>131</v>
      </c>
      <c r="B27" s="49">
        <v>-10</v>
      </c>
      <c r="D27" s="1"/>
      <c r="E27"/>
      <c r="H27" s="21">
        <f t="shared" si="2"/>
        <v>0</v>
      </c>
      <c r="I27" s="26">
        <f t="shared" si="3"/>
        <v>0</v>
      </c>
      <c r="J27" s="21"/>
      <c r="K27" s="21"/>
      <c r="L27" s="21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/>
      <c r="CD27" s="67"/>
      <c r="CE27" s="67"/>
      <c r="CF27" s="67"/>
    </row>
    <row r="28" spans="1:84" x14ac:dyDescent="0.15">
      <c r="A28" s="78"/>
      <c r="B28" s="49">
        <v>-9</v>
      </c>
      <c r="D28" s="1"/>
      <c r="E28"/>
      <c r="H28" s="21">
        <f t="shared" si="2"/>
        <v>0</v>
      </c>
      <c r="I28" s="26">
        <f t="shared" si="3"/>
        <v>0</v>
      </c>
      <c r="J28" s="21"/>
      <c r="K28" s="21"/>
      <c r="L28" s="21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</row>
    <row r="29" spans="1:84" x14ac:dyDescent="0.15">
      <c r="A29" s="35"/>
      <c r="B29" s="49">
        <v>-8</v>
      </c>
      <c r="D29" s="1"/>
      <c r="E29"/>
      <c r="H29" s="21">
        <f t="shared" si="2"/>
        <v>0</v>
      </c>
      <c r="I29" s="26">
        <f t="shared" si="3"/>
        <v>0</v>
      </c>
      <c r="J29" s="21"/>
      <c r="K29" s="21"/>
      <c r="L29" s="21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67"/>
      <c r="CD29" s="67"/>
      <c r="CE29" s="67"/>
      <c r="CF29" s="67"/>
    </row>
    <row r="30" spans="1:84" x14ac:dyDescent="0.15">
      <c r="A30" s="35"/>
      <c r="B30" s="49">
        <v>-7</v>
      </c>
      <c r="D30" s="1"/>
      <c r="E30" s="45"/>
      <c r="H30" s="21">
        <f t="shared" si="2"/>
        <v>0</v>
      </c>
      <c r="I30" s="26">
        <f t="shared" si="3"/>
        <v>0</v>
      </c>
      <c r="J30" s="21"/>
      <c r="K30" s="21"/>
      <c r="L30" s="21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</row>
    <row r="31" spans="1:84" x14ac:dyDescent="0.15">
      <c r="A31" s="35"/>
      <c r="B31" s="49">
        <v>-6</v>
      </c>
      <c r="D31" s="1"/>
      <c r="E31"/>
      <c r="H31" s="21">
        <f t="shared" si="2"/>
        <v>0</v>
      </c>
      <c r="I31" s="26">
        <f t="shared" si="3"/>
        <v>0</v>
      </c>
      <c r="J31" s="21"/>
      <c r="K31" s="21"/>
      <c r="L31" s="21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7"/>
      <c r="CA31" s="67"/>
      <c r="CB31" s="67"/>
      <c r="CC31" s="67"/>
      <c r="CD31" s="67"/>
      <c r="CE31" s="67"/>
      <c r="CF31" s="67"/>
    </row>
    <row r="32" spans="1:84" x14ac:dyDescent="0.15">
      <c r="A32" s="35"/>
      <c r="B32" s="49">
        <v>-5</v>
      </c>
      <c r="D32" s="1"/>
      <c r="E32"/>
      <c r="H32" s="21">
        <f t="shared" si="2"/>
        <v>0</v>
      </c>
      <c r="I32" s="26">
        <f t="shared" si="3"/>
        <v>0</v>
      </c>
      <c r="J32" s="21"/>
      <c r="K32" s="21"/>
      <c r="L32" s="21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7"/>
      <c r="CA32" s="67"/>
      <c r="CB32" s="67"/>
      <c r="CC32" s="67"/>
      <c r="CD32" s="67"/>
      <c r="CE32" s="67"/>
      <c r="CF32" s="67"/>
    </row>
    <row r="33" spans="1:84" x14ac:dyDescent="0.15">
      <c r="A33" s="35"/>
      <c r="B33" s="49">
        <f t="shared" si="4"/>
        <v>-4</v>
      </c>
      <c r="D33" s="1"/>
      <c r="E33"/>
      <c r="H33" s="21">
        <f t="shared" si="2"/>
        <v>0</v>
      </c>
      <c r="I33" s="26">
        <f t="shared" si="3"/>
        <v>0</v>
      </c>
      <c r="J33" s="21"/>
      <c r="K33" s="21"/>
      <c r="L33" s="21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7"/>
      <c r="CA33" s="67"/>
      <c r="CB33" s="67"/>
      <c r="CC33" s="67"/>
      <c r="CD33" s="67"/>
      <c r="CE33" s="67"/>
      <c r="CF33" s="67"/>
    </row>
    <row r="34" spans="1:84" x14ac:dyDescent="0.15">
      <c r="A34" s="35"/>
      <c r="B34" s="49">
        <f t="shared" si="4"/>
        <v>-3</v>
      </c>
      <c r="D34" s="1"/>
      <c r="E34"/>
      <c r="H34" s="21">
        <f t="shared" si="2"/>
        <v>0</v>
      </c>
      <c r="I34" s="26">
        <f t="shared" si="3"/>
        <v>0</v>
      </c>
      <c r="J34" s="21"/>
      <c r="K34" s="21"/>
      <c r="L34" s="21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7"/>
      <c r="CA34" s="67"/>
      <c r="CB34" s="67"/>
      <c r="CC34" s="67"/>
      <c r="CD34" s="67"/>
      <c r="CE34" s="67"/>
      <c r="CF34" s="67"/>
    </row>
    <row r="35" spans="1:84" x14ac:dyDescent="0.15">
      <c r="A35" s="35"/>
      <c r="B35" s="49">
        <f>B36-1</f>
        <v>-2</v>
      </c>
      <c r="D35" s="1"/>
      <c r="E35"/>
      <c r="H35" s="21">
        <f t="shared" si="2"/>
        <v>0</v>
      </c>
      <c r="I35" s="26">
        <f t="shared" si="3"/>
        <v>0</v>
      </c>
      <c r="J35" s="21"/>
      <c r="K35" s="21"/>
      <c r="L35" s="21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67"/>
      <c r="CB35" s="67"/>
      <c r="CC35" s="67"/>
      <c r="CD35" s="67"/>
      <c r="CE35" s="67"/>
      <c r="CF35" s="67"/>
    </row>
    <row r="36" spans="1:84" x14ac:dyDescent="0.15">
      <c r="A36" s="35"/>
      <c r="B36" s="49">
        <v>-1</v>
      </c>
      <c r="D36" s="1"/>
      <c r="E36" s="45"/>
      <c r="H36" s="21">
        <f t="shared" si="2"/>
        <v>0</v>
      </c>
      <c r="I36" s="26">
        <f t="shared" si="3"/>
        <v>0</v>
      </c>
      <c r="J36" s="21"/>
      <c r="K36" s="21"/>
      <c r="L36" s="21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7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7"/>
      <c r="CA36" s="67"/>
      <c r="CB36" s="67"/>
      <c r="CC36" s="67"/>
      <c r="CD36" s="67"/>
      <c r="CE36" s="67"/>
      <c r="CF36" s="67"/>
    </row>
    <row r="37" spans="1:84" x14ac:dyDescent="0.15">
      <c r="A37" s="60" t="s">
        <v>96</v>
      </c>
      <c r="B37" s="50"/>
      <c r="C37" s="36"/>
      <c r="D37" s="36"/>
      <c r="E37" s="36"/>
      <c r="F37" s="36"/>
      <c r="G37" s="42" t="s">
        <v>97</v>
      </c>
      <c r="H37" s="42"/>
      <c r="K37" s="48"/>
      <c r="L37" s="48"/>
      <c r="M37" s="51"/>
      <c r="N37" s="59" t="s">
        <v>67</v>
      </c>
      <c r="O37" s="59" t="s">
        <v>98</v>
      </c>
      <c r="P37" s="59" t="s">
        <v>1</v>
      </c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7"/>
      <c r="CA37" s="67"/>
      <c r="CB37" s="67"/>
      <c r="CC37" s="67"/>
      <c r="CD37" s="67"/>
      <c r="CE37" s="67"/>
      <c r="CF37" s="67"/>
    </row>
    <row r="38" spans="1:84" x14ac:dyDescent="0.15">
      <c r="A38" s="39"/>
      <c r="B38" s="49">
        <v>0</v>
      </c>
      <c r="D38" s="1"/>
      <c r="E38"/>
      <c r="F38" s="55"/>
      <c r="G38" t="e">
        <f>(F38-$F$36)/(C38-$C$36)</f>
        <v>#DIV/0!</v>
      </c>
      <c r="H38" s="21">
        <f t="shared" ref="H38:H79" si="5">$C38-$E38</f>
        <v>0</v>
      </c>
      <c r="I38" s="26">
        <f t="shared" ref="I38:I79" si="6">$H38/3</f>
        <v>0</v>
      </c>
      <c r="J38" s="21"/>
      <c r="K38" s="48"/>
      <c r="L38" s="48"/>
      <c r="N38">
        <f t="shared" ref="N38:N79" si="7">$C$36-C38</f>
        <v>0</v>
      </c>
      <c r="O38" s="1">
        <f t="shared" ref="O38:O79" si="8">$E$36-E38</f>
        <v>0</v>
      </c>
      <c r="P38">
        <f t="shared" ref="P38:P79" si="9">F38-$F$36</f>
        <v>0</v>
      </c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67"/>
      <c r="CB38" s="67"/>
      <c r="CC38" s="67"/>
      <c r="CD38" s="67"/>
      <c r="CE38" s="67"/>
      <c r="CF38" s="67"/>
    </row>
    <row r="39" spans="1:84" x14ac:dyDescent="0.15">
      <c r="A39" s="35"/>
      <c r="B39" s="49">
        <f>B38+1</f>
        <v>1</v>
      </c>
      <c r="D39" s="1"/>
      <c r="E39"/>
      <c r="G39" t="e">
        <f t="shared" ref="G39:G79" si="10">(F39-$F$36)/(C39-$C$36)</f>
        <v>#DIV/0!</v>
      </c>
      <c r="H39" s="21">
        <f t="shared" si="5"/>
        <v>0</v>
      </c>
      <c r="I39" s="26">
        <f t="shared" si="6"/>
        <v>0</v>
      </c>
      <c r="J39" s="21"/>
      <c r="K39" s="48"/>
      <c r="L39" s="48"/>
      <c r="N39">
        <f t="shared" si="7"/>
        <v>0</v>
      </c>
      <c r="O39" s="1">
        <f t="shared" si="8"/>
        <v>0</v>
      </c>
      <c r="P39">
        <f t="shared" si="9"/>
        <v>0</v>
      </c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7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7"/>
      <c r="CA39" s="67"/>
      <c r="CB39" s="67"/>
      <c r="CC39" s="67"/>
      <c r="CD39" s="67"/>
      <c r="CE39" s="67"/>
      <c r="CF39" s="67"/>
    </row>
    <row r="40" spans="1:84" x14ac:dyDescent="0.15">
      <c r="A40" s="35"/>
      <c r="B40" s="49">
        <f t="shared" ref="B40:B50" si="11">B39+1</f>
        <v>2</v>
      </c>
      <c r="D40" s="1"/>
      <c r="E40"/>
      <c r="G40" t="e">
        <f t="shared" si="10"/>
        <v>#DIV/0!</v>
      </c>
      <c r="H40" s="21">
        <f t="shared" si="5"/>
        <v>0</v>
      </c>
      <c r="I40" s="26">
        <f t="shared" si="6"/>
        <v>0</v>
      </c>
      <c r="J40" s="21"/>
      <c r="K40" s="48"/>
      <c r="L40" s="48"/>
      <c r="N40">
        <f t="shared" si="7"/>
        <v>0</v>
      </c>
      <c r="O40" s="1">
        <f t="shared" si="8"/>
        <v>0</v>
      </c>
      <c r="P40">
        <f t="shared" si="9"/>
        <v>0</v>
      </c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7"/>
      <c r="BM40" s="67"/>
      <c r="BN40" s="67"/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7"/>
      <c r="CA40" s="67"/>
      <c r="CB40" s="67"/>
      <c r="CC40" s="67"/>
      <c r="CD40" s="67"/>
      <c r="CE40" s="67"/>
      <c r="CF40" s="67"/>
    </row>
    <row r="41" spans="1:84" x14ac:dyDescent="0.15">
      <c r="A41" s="35"/>
      <c r="B41" s="49">
        <f t="shared" si="11"/>
        <v>3</v>
      </c>
      <c r="D41" s="1"/>
      <c r="E41"/>
      <c r="G41" t="e">
        <f t="shared" si="10"/>
        <v>#DIV/0!</v>
      </c>
      <c r="H41" s="21">
        <f t="shared" si="5"/>
        <v>0</v>
      </c>
      <c r="I41" s="26">
        <f t="shared" si="6"/>
        <v>0</v>
      </c>
      <c r="J41" s="21"/>
      <c r="K41" s="48"/>
      <c r="L41" s="48"/>
      <c r="N41">
        <f t="shared" si="7"/>
        <v>0</v>
      </c>
      <c r="O41" s="1">
        <f t="shared" si="8"/>
        <v>0</v>
      </c>
      <c r="P41">
        <f t="shared" si="9"/>
        <v>0</v>
      </c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7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7"/>
      <c r="CA41" s="67"/>
      <c r="CB41" s="67"/>
      <c r="CC41" s="67"/>
      <c r="CD41" s="67"/>
      <c r="CE41" s="67"/>
      <c r="CF41" s="67"/>
    </row>
    <row r="42" spans="1:84" x14ac:dyDescent="0.15">
      <c r="A42" s="35"/>
      <c r="B42" s="49">
        <f t="shared" si="11"/>
        <v>4</v>
      </c>
      <c r="D42" s="1"/>
      <c r="E42"/>
      <c r="G42" t="e">
        <f t="shared" si="10"/>
        <v>#DIV/0!</v>
      </c>
      <c r="H42" s="21">
        <f t="shared" si="5"/>
        <v>0</v>
      </c>
      <c r="I42" s="26">
        <f t="shared" si="6"/>
        <v>0</v>
      </c>
      <c r="J42" s="21"/>
      <c r="K42" s="48"/>
      <c r="L42" s="48"/>
      <c r="N42">
        <f t="shared" si="7"/>
        <v>0</v>
      </c>
      <c r="O42" s="1">
        <f t="shared" si="8"/>
        <v>0</v>
      </c>
      <c r="P42">
        <f t="shared" si="9"/>
        <v>0</v>
      </c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7"/>
      <c r="CA42" s="67"/>
      <c r="CB42" s="67"/>
      <c r="CC42" s="67"/>
      <c r="CD42" s="67"/>
      <c r="CE42" s="67"/>
      <c r="CF42" s="67"/>
    </row>
    <row r="43" spans="1:84" x14ac:dyDescent="0.15">
      <c r="A43" s="35"/>
      <c r="B43" s="49">
        <f t="shared" si="11"/>
        <v>5</v>
      </c>
      <c r="D43" s="1"/>
      <c r="E43"/>
      <c r="G43" t="e">
        <f t="shared" si="10"/>
        <v>#DIV/0!</v>
      </c>
      <c r="H43" s="21">
        <f t="shared" si="5"/>
        <v>0</v>
      </c>
      <c r="I43" s="26">
        <f t="shared" si="6"/>
        <v>0</v>
      </c>
      <c r="J43" s="21"/>
      <c r="K43" s="48"/>
      <c r="L43" s="48"/>
      <c r="N43">
        <f t="shared" si="7"/>
        <v>0</v>
      </c>
      <c r="O43" s="1">
        <f t="shared" si="8"/>
        <v>0</v>
      </c>
      <c r="P43">
        <f t="shared" si="9"/>
        <v>0</v>
      </c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7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7"/>
      <c r="CA43" s="67"/>
      <c r="CB43" s="67"/>
      <c r="CC43" s="67"/>
      <c r="CD43" s="67"/>
      <c r="CE43" s="67"/>
      <c r="CF43" s="67"/>
    </row>
    <row r="44" spans="1:84" x14ac:dyDescent="0.15">
      <c r="A44" s="39"/>
      <c r="B44" s="49">
        <f t="shared" si="11"/>
        <v>6</v>
      </c>
      <c r="D44" s="1"/>
      <c r="E44"/>
      <c r="G44" t="e">
        <f t="shared" si="10"/>
        <v>#DIV/0!</v>
      </c>
      <c r="H44" s="21">
        <f t="shared" si="5"/>
        <v>0</v>
      </c>
      <c r="I44" s="26">
        <f t="shared" si="6"/>
        <v>0</v>
      </c>
      <c r="J44" s="21"/>
      <c r="K44" s="48"/>
      <c r="L44" s="48"/>
      <c r="N44">
        <f t="shared" si="7"/>
        <v>0</v>
      </c>
      <c r="O44" s="1">
        <f t="shared" si="8"/>
        <v>0</v>
      </c>
      <c r="P44">
        <f t="shared" si="9"/>
        <v>0</v>
      </c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/>
      <c r="BH44" s="67"/>
      <c r="BI44" s="67"/>
      <c r="BJ44" s="67"/>
      <c r="BK44" s="67"/>
      <c r="BL44" s="67"/>
      <c r="BM44" s="67"/>
      <c r="BN44" s="67"/>
      <c r="BO44" s="67"/>
      <c r="BP44" s="67"/>
      <c r="BQ44" s="67"/>
      <c r="BR44" s="67"/>
      <c r="BS44" s="67"/>
      <c r="BT44" s="67"/>
      <c r="BU44" s="67"/>
      <c r="BV44" s="67"/>
      <c r="BW44" s="67"/>
      <c r="BX44" s="67"/>
      <c r="BY44" s="67"/>
      <c r="BZ44" s="67"/>
      <c r="CA44" s="67"/>
      <c r="CB44" s="67"/>
      <c r="CC44" s="67"/>
      <c r="CD44" s="67"/>
      <c r="CE44" s="67"/>
      <c r="CF44" s="67"/>
    </row>
    <row r="45" spans="1:84" x14ac:dyDescent="0.15">
      <c r="A45" s="39"/>
      <c r="B45" s="49">
        <f t="shared" si="11"/>
        <v>7</v>
      </c>
      <c r="D45" s="1"/>
      <c r="E45"/>
      <c r="G45" t="e">
        <f t="shared" si="10"/>
        <v>#DIV/0!</v>
      </c>
      <c r="H45" s="21">
        <f t="shared" si="5"/>
        <v>0</v>
      </c>
      <c r="I45" s="26">
        <f t="shared" si="6"/>
        <v>0</v>
      </c>
      <c r="J45" s="21"/>
      <c r="K45" s="48"/>
      <c r="L45" s="48"/>
      <c r="N45">
        <f t="shared" si="7"/>
        <v>0</v>
      </c>
      <c r="O45" s="1">
        <f t="shared" si="8"/>
        <v>0</v>
      </c>
      <c r="P45">
        <f t="shared" si="9"/>
        <v>0</v>
      </c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BY45" s="67"/>
      <c r="BZ45" s="67"/>
      <c r="CA45" s="67"/>
      <c r="CB45" s="67"/>
      <c r="CC45" s="67"/>
      <c r="CD45" s="67"/>
      <c r="CE45" s="67"/>
      <c r="CF45" s="67"/>
    </row>
    <row r="46" spans="1:84" x14ac:dyDescent="0.15">
      <c r="A46" s="39"/>
      <c r="B46" s="49">
        <f t="shared" si="11"/>
        <v>8</v>
      </c>
      <c r="D46" s="1"/>
      <c r="E46"/>
      <c r="G46" t="e">
        <f t="shared" si="10"/>
        <v>#DIV/0!</v>
      </c>
      <c r="H46" s="21">
        <f t="shared" si="5"/>
        <v>0</v>
      </c>
      <c r="I46" s="26">
        <f t="shared" si="6"/>
        <v>0</v>
      </c>
      <c r="J46" s="21"/>
      <c r="K46" s="48"/>
      <c r="L46" s="48"/>
      <c r="N46">
        <f t="shared" si="7"/>
        <v>0</v>
      </c>
      <c r="O46" s="1">
        <f t="shared" si="8"/>
        <v>0</v>
      </c>
      <c r="P46">
        <f t="shared" si="9"/>
        <v>0</v>
      </c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7"/>
      <c r="CA46" s="67"/>
      <c r="CB46" s="67"/>
      <c r="CC46" s="67"/>
      <c r="CD46" s="67"/>
      <c r="CE46" s="67"/>
      <c r="CF46" s="67"/>
    </row>
    <row r="47" spans="1:84" x14ac:dyDescent="0.15">
      <c r="A47" s="39"/>
      <c r="B47" s="49">
        <f t="shared" si="11"/>
        <v>9</v>
      </c>
      <c r="D47" s="1"/>
      <c r="E47"/>
      <c r="G47" t="e">
        <f t="shared" si="10"/>
        <v>#DIV/0!</v>
      </c>
      <c r="H47" s="21">
        <f t="shared" si="5"/>
        <v>0</v>
      </c>
      <c r="I47" s="26">
        <f t="shared" si="6"/>
        <v>0</v>
      </c>
      <c r="J47" s="21"/>
      <c r="K47" s="48"/>
      <c r="L47" s="48"/>
      <c r="N47">
        <f t="shared" si="7"/>
        <v>0</v>
      </c>
      <c r="O47" s="1">
        <f t="shared" si="8"/>
        <v>0</v>
      </c>
      <c r="P47">
        <f t="shared" si="9"/>
        <v>0</v>
      </c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/>
      <c r="BH47" s="67"/>
      <c r="BI47" s="67"/>
      <c r="BJ47" s="67"/>
      <c r="BK47" s="67"/>
      <c r="BL47" s="67"/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67"/>
      <c r="BZ47" s="67"/>
      <c r="CA47" s="67"/>
      <c r="CB47" s="67"/>
      <c r="CC47" s="67"/>
      <c r="CD47" s="67"/>
      <c r="CE47" s="67"/>
      <c r="CF47" s="67"/>
    </row>
    <row r="48" spans="1:84" x14ac:dyDescent="0.15">
      <c r="A48" s="8"/>
      <c r="B48" s="49">
        <f t="shared" si="11"/>
        <v>10</v>
      </c>
      <c r="D48" s="1"/>
      <c r="E48"/>
      <c r="G48" t="e">
        <f t="shared" si="10"/>
        <v>#DIV/0!</v>
      </c>
      <c r="H48" s="21">
        <f t="shared" si="5"/>
        <v>0</v>
      </c>
      <c r="I48" s="26">
        <f t="shared" si="6"/>
        <v>0</v>
      </c>
      <c r="J48" s="21"/>
      <c r="K48" s="48"/>
      <c r="L48" s="48"/>
      <c r="N48">
        <f t="shared" si="7"/>
        <v>0</v>
      </c>
      <c r="O48" s="1">
        <f t="shared" si="8"/>
        <v>0</v>
      </c>
      <c r="P48">
        <f t="shared" si="9"/>
        <v>0</v>
      </c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  <c r="BL48" s="67"/>
      <c r="BM48" s="67"/>
      <c r="BN48" s="67"/>
      <c r="BO48" s="67"/>
      <c r="BP48" s="67"/>
      <c r="BQ48" s="67"/>
      <c r="BR48" s="67"/>
      <c r="BS48" s="67"/>
      <c r="BT48" s="67"/>
      <c r="BU48" s="67"/>
      <c r="BV48" s="67"/>
      <c r="BW48" s="67"/>
      <c r="BX48" s="67"/>
      <c r="BY48" s="67"/>
      <c r="BZ48" s="67"/>
      <c r="CA48" s="67"/>
      <c r="CB48" s="67"/>
      <c r="CC48" s="67"/>
      <c r="CD48" s="67"/>
      <c r="CE48" s="67"/>
      <c r="CF48" s="67"/>
    </row>
    <row r="49" spans="1:84" x14ac:dyDescent="0.15">
      <c r="A49" s="39"/>
      <c r="B49" s="49">
        <f t="shared" si="11"/>
        <v>11</v>
      </c>
      <c r="D49" s="1"/>
      <c r="E49"/>
      <c r="G49" t="e">
        <f t="shared" si="10"/>
        <v>#DIV/0!</v>
      </c>
      <c r="H49" s="21">
        <f t="shared" si="5"/>
        <v>0</v>
      </c>
      <c r="I49" s="26">
        <f t="shared" si="6"/>
        <v>0</v>
      </c>
      <c r="J49" s="21"/>
      <c r="K49" s="48"/>
      <c r="L49" s="48"/>
      <c r="N49">
        <f t="shared" si="7"/>
        <v>0</v>
      </c>
      <c r="O49" s="1">
        <f t="shared" si="8"/>
        <v>0</v>
      </c>
      <c r="P49">
        <f t="shared" si="9"/>
        <v>0</v>
      </c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/>
      <c r="BH49" s="67"/>
      <c r="BI49" s="67"/>
      <c r="BJ49" s="67"/>
      <c r="BK49" s="67"/>
      <c r="BL49" s="67"/>
      <c r="BM49" s="67"/>
      <c r="BN49" s="67"/>
      <c r="BO49" s="67"/>
      <c r="BP49" s="67"/>
      <c r="BQ49" s="67"/>
      <c r="BR49" s="67"/>
      <c r="BS49" s="67"/>
      <c r="BT49" s="67"/>
      <c r="BU49" s="67"/>
      <c r="BV49" s="67"/>
      <c r="BW49" s="67"/>
      <c r="BX49" s="67"/>
      <c r="BY49" s="67"/>
      <c r="BZ49" s="67"/>
      <c r="CA49" s="67"/>
      <c r="CB49" s="67"/>
      <c r="CC49" s="67"/>
      <c r="CD49" s="67"/>
      <c r="CE49" s="67"/>
      <c r="CF49" s="67"/>
    </row>
    <row r="50" spans="1:84" x14ac:dyDescent="0.15">
      <c r="A50" s="76"/>
      <c r="B50" s="49">
        <f t="shared" si="11"/>
        <v>12</v>
      </c>
      <c r="D50" s="1"/>
      <c r="E50"/>
      <c r="G50" t="e">
        <f t="shared" si="10"/>
        <v>#DIV/0!</v>
      </c>
      <c r="H50" s="21">
        <f t="shared" si="5"/>
        <v>0</v>
      </c>
      <c r="I50" s="26">
        <f t="shared" si="6"/>
        <v>0</v>
      </c>
      <c r="J50" s="21"/>
      <c r="K50" s="48"/>
      <c r="L50" s="48"/>
      <c r="N50">
        <f t="shared" si="7"/>
        <v>0</v>
      </c>
      <c r="O50" s="1">
        <f t="shared" si="8"/>
        <v>0</v>
      </c>
      <c r="P50">
        <f t="shared" si="9"/>
        <v>0</v>
      </c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7"/>
      <c r="CA50" s="67"/>
      <c r="CB50" s="67"/>
      <c r="CC50" s="67"/>
      <c r="CD50" s="67"/>
      <c r="CE50" s="67"/>
      <c r="CF50" s="67"/>
    </row>
    <row r="51" spans="1:84" x14ac:dyDescent="0.15">
      <c r="A51" s="76"/>
      <c r="B51" s="49">
        <v>14</v>
      </c>
      <c r="D51" s="1"/>
      <c r="E51"/>
      <c r="G51" t="e">
        <f t="shared" si="10"/>
        <v>#DIV/0!</v>
      </c>
      <c r="H51" s="21">
        <f t="shared" si="5"/>
        <v>0</v>
      </c>
      <c r="I51" s="26">
        <f t="shared" si="6"/>
        <v>0</v>
      </c>
      <c r="J51" s="21"/>
      <c r="K51" s="48"/>
      <c r="L51" s="48"/>
      <c r="N51">
        <f t="shared" si="7"/>
        <v>0</v>
      </c>
      <c r="O51" s="1">
        <f t="shared" si="8"/>
        <v>0</v>
      </c>
      <c r="P51">
        <f t="shared" si="9"/>
        <v>0</v>
      </c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67"/>
      <c r="CD51" s="67"/>
      <c r="CE51" s="67"/>
      <c r="CF51" s="67"/>
    </row>
    <row r="52" spans="1:84" x14ac:dyDescent="0.15">
      <c r="A52" s="76"/>
      <c r="B52" s="49">
        <v>15</v>
      </c>
      <c r="D52" s="1"/>
      <c r="E52"/>
      <c r="G52" t="e">
        <f t="shared" si="10"/>
        <v>#DIV/0!</v>
      </c>
      <c r="H52" s="21">
        <f t="shared" si="5"/>
        <v>0</v>
      </c>
      <c r="I52" s="26">
        <f t="shared" si="6"/>
        <v>0</v>
      </c>
      <c r="J52" s="21"/>
      <c r="K52" s="48"/>
      <c r="L52" s="48"/>
      <c r="N52">
        <f t="shared" si="7"/>
        <v>0</v>
      </c>
      <c r="O52" s="1">
        <f t="shared" si="8"/>
        <v>0</v>
      </c>
      <c r="P52">
        <f t="shared" si="9"/>
        <v>0</v>
      </c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/>
      <c r="BH52" s="67"/>
      <c r="BI52" s="67"/>
      <c r="BJ52" s="67"/>
      <c r="BK52" s="67"/>
      <c r="BL52" s="67"/>
      <c r="BM52" s="67"/>
      <c r="BN52" s="67"/>
      <c r="BO52" s="67"/>
      <c r="BP52" s="67"/>
      <c r="BQ52" s="67"/>
      <c r="BR52" s="67"/>
      <c r="BS52" s="67"/>
      <c r="BT52" s="67"/>
      <c r="BU52" s="67"/>
      <c r="BV52" s="67"/>
      <c r="BW52" s="67"/>
      <c r="BX52" s="67"/>
      <c r="BY52" s="67"/>
      <c r="BZ52" s="67"/>
      <c r="CA52" s="67"/>
      <c r="CB52" s="67"/>
      <c r="CC52" s="67"/>
      <c r="CD52" s="67"/>
      <c r="CE52" s="67"/>
      <c r="CF52" s="67"/>
    </row>
    <row r="53" spans="1:84" x14ac:dyDescent="0.15">
      <c r="A53" s="76"/>
      <c r="B53" s="49">
        <v>16</v>
      </c>
      <c r="D53" s="1"/>
      <c r="E53"/>
      <c r="G53" t="e">
        <f t="shared" si="10"/>
        <v>#DIV/0!</v>
      </c>
      <c r="H53" s="21">
        <f t="shared" si="5"/>
        <v>0</v>
      </c>
      <c r="I53" s="26">
        <f t="shared" si="6"/>
        <v>0</v>
      </c>
      <c r="J53" s="21"/>
      <c r="K53" s="48"/>
      <c r="L53" s="48"/>
      <c r="N53">
        <f t="shared" si="7"/>
        <v>0</v>
      </c>
      <c r="O53" s="1">
        <f t="shared" si="8"/>
        <v>0</v>
      </c>
      <c r="P53">
        <f t="shared" si="9"/>
        <v>0</v>
      </c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/>
      <c r="BJ53" s="67"/>
      <c r="BK53" s="67"/>
      <c r="BL53" s="67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7"/>
      <c r="BY53" s="67"/>
      <c r="BZ53" s="67"/>
      <c r="CA53" s="67"/>
      <c r="CB53" s="67"/>
      <c r="CC53" s="67"/>
      <c r="CD53" s="67"/>
      <c r="CE53" s="67"/>
      <c r="CF53" s="67"/>
    </row>
    <row r="54" spans="1:84" x14ac:dyDescent="0.15">
      <c r="A54" s="76"/>
      <c r="B54" s="49">
        <v>17</v>
      </c>
      <c r="D54" s="1"/>
      <c r="E54"/>
      <c r="G54" t="e">
        <f t="shared" si="10"/>
        <v>#DIV/0!</v>
      </c>
      <c r="H54" s="21">
        <f t="shared" si="5"/>
        <v>0</v>
      </c>
      <c r="I54" s="26">
        <f t="shared" si="6"/>
        <v>0</v>
      </c>
      <c r="J54" s="21"/>
      <c r="K54" s="48"/>
      <c r="L54" s="48"/>
      <c r="N54">
        <f t="shared" si="7"/>
        <v>0</v>
      </c>
      <c r="O54" s="1">
        <f t="shared" si="8"/>
        <v>0</v>
      </c>
      <c r="P54">
        <f t="shared" si="9"/>
        <v>0</v>
      </c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67"/>
      <c r="BL54" s="67"/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7"/>
      <c r="CA54" s="67"/>
      <c r="CB54" s="67"/>
      <c r="CC54" s="67"/>
      <c r="CD54" s="67"/>
      <c r="CE54" s="67"/>
      <c r="CF54" s="67"/>
    </row>
    <row r="55" spans="1:84" x14ac:dyDescent="0.15">
      <c r="A55" s="76"/>
      <c r="B55" s="49">
        <v>18</v>
      </c>
      <c r="D55" s="1"/>
      <c r="E55"/>
      <c r="G55" t="e">
        <f t="shared" si="10"/>
        <v>#DIV/0!</v>
      </c>
      <c r="H55" s="21">
        <f t="shared" si="5"/>
        <v>0</v>
      </c>
      <c r="I55" s="26">
        <f t="shared" si="6"/>
        <v>0</v>
      </c>
      <c r="J55" s="21"/>
      <c r="K55" s="48"/>
      <c r="L55" s="48"/>
      <c r="N55">
        <f t="shared" si="7"/>
        <v>0</v>
      </c>
      <c r="O55" s="1">
        <f t="shared" si="8"/>
        <v>0</v>
      </c>
      <c r="P55">
        <f t="shared" si="9"/>
        <v>0</v>
      </c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/>
      <c r="BH55" s="67"/>
      <c r="BI55" s="67"/>
      <c r="BJ55" s="67"/>
      <c r="BK55" s="67"/>
      <c r="BL55" s="67"/>
      <c r="BM55" s="67"/>
      <c r="BN55" s="67"/>
      <c r="BO55" s="67"/>
      <c r="BP55" s="67"/>
      <c r="BQ55" s="67"/>
      <c r="BR55" s="67"/>
      <c r="BS55" s="67"/>
      <c r="BT55" s="67"/>
      <c r="BU55" s="67"/>
      <c r="BV55" s="67"/>
      <c r="BW55" s="67"/>
      <c r="BX55" s="67"/>
      <c r="BY55" s="67"/>
      <c r="BZ55" s="67"/>
      <c r="CA55" s="67"/>
      <c r="CB55" s="67"/>
      <c r="CC55" s="67"/>
      <c r="CD55" s="67"/>
      <c r="CE55" s="67"/>
      <c r="CF55" s="67"/>
    </row>
    <row r="56" spans="1:84" x14ac:dyDescent="0.15">
      <c r="A56" s="76"/>
      <c r="B56" s="49">
        <v>19</v>
      </c>
      <c r="D56" s="1"/>
      <c r="E56"/>
      <c r="G56" t="e">
        <f t="shared" si="10"/>
        <v>#DIV/0!</v>
      </c>
      <c r="H56" s="21">
        <f t="shared" si="5"/>
        <v>0</v>
      </c>
      <c r="I56" s="26">
        <f t="shared" si="6"/>
        <v>0</v>
      </c>
      <c r="J56" s="21"/>
      <c r="K56" s="48"/>
      <c r="L56" s="48"/>
      <c r="N56">
        <f t="shared" si="7"/>
        <v>0</v>
      </c>
      <c r="O56" s="1">
        <f t="shared" si="8"/>
        <v>0</v>
      </c>
      <c r="P56">
        <f t="shared" si="9"/>
        <v>0</v>
      </c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7"/>
      <c r="BK56" s="67"/>
      <c r="BL56" s="67"/>
      <c r="BM56" s="67"/>
      <c r="BN56" s="67"/>
      <c r="BO56" s="67"/>
      <c r="BP56" s="67"/>
      <c r="BQ56" s="67"/>
      <c r="BR56" s="67"/>
      <c r="BS56" s="67"/>
      <c r="BT56" s="67"/>
      <c r="BU56" s="67"/>
      <c r="BV56" s="67"/>
      <c r="BW56" s="67"/>
      <c r="BX56" s="67"/>
      <c r="BY56" s="67"/>
      <c r="BZ56" s="67"/>
      <c r="CA56" s="67"/>
      <c r="CB56" s="67"/>
      <c r="CC56" s="67"/>
      <c r="CD56" s="67"/>
      <c r="CE56" s="67"/>
      <c r="CF56" s="67"/>
    </row>
    <row r="57" spans="1:84" x14ac:dyDescent="0.15">
      <c r="A57" s="76"/>
      <c r="B57" s="49">
        <v>20</v>
      </c>
      <c r="D57" s="1"/>
      <c r="E57"/>
      <c r="G57" t="e">
        <f t="shared" si="10"/>
        <v>#DIV/0!</v>
      </c>
      <c r="H57" s="21">
        <f t="shared" si="5"/>
        <v>0</v>
      </c>
      <c r="I57" s="26">
        <f t="shared" si="6"/>
        <v>0</v>
      </c>
      <c r="J57" s="21"/>
      <c r="K57" s="48"/>
      <c r="L57" s="48"/>
      <c r="N57">
        <f t="shared" si="7"/>
        <v>0</v>
      </c>
      <c r="O57" s="1">
        <f t="shared" si="8"/>
        <v>0</v>
      </c>
      <c r="P57">
        <f t="shared" si="9"/>
        <v>0</v>
      </c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7"/>
      <c r="CA57" s="67"/>
      <c r="CB57" s="67"/>
      <c r="CC57" s="67"/>
      <c r="CD57" s="67"/>
      <c r="CE57" s="67"/>
      <c r="CF57" s="67"/>
    </row>
    <row r="58" spans="1:84" x14ac:dyDescent="0.15">
      <c r="A58" s="81"/>
      <c r="B58" s="49">
        <v>21</v>
      </c>
      <c r="D58" s="1"/>
      <c r="E58"/>
      <c r="G58" t="e">
        <f t="shared" si="10"/>
        <v>#DIV/0!</v>
      </c>
      <c r="H58" s="21">
        <f t="shared" si="5"/>
        <v>0</v>
      </c>
      <c r="I58" s="26">
        <f t="shared" si="6"/>
        <v>0</v>
      </c>
      <c r="J58" s="21"/>
      <c r="K58" s="48"/>
      <c r="L58" s="48"/>
      <c r="N58">
        <f t="shared" si="7"/>
        <v>0</v>
      </c>
      <c r="O58" s="1">
        <f t="shared" si="8"/>
        <v>0</v>
      </c>
      <c r="P58">
        <f t="shared" si="9"/>
        <v>0</v>
      </c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/>
      <c r="BH58" s="67"/>
      <c r="BI58" s="67"/>
      <c r="BJ58" s="67"/>
      <c r="BK58" s="67"/>
      <c r="BL58" s="67"/>
      <c r="BM58" s="67"/>
      <c r="BN58" s="67"/>
      <c r="BO58" s="67"/>
      <c r="BP58" s="67"/>
      <c r="BQ58" s="67"/>
      <c r="BR58" s="67"/>
      <c r="BS58" s="67"/>
      <c r="BT58" s="67"/>
      <c r="BU58" s="67"/>
      <c r="BV58" s="67"/>
      <c r="BW58" s="67"/>
      <c r="BX58" s="67"/>
      <c r="BY58" s="67"/>
      <c r="BZ58" s="67"/>
      <c r="CA58" s="67"/>
      <c r="CB58" s="67"/>
      <c r="CC58" s="67"/>
      <c r="CD58" s="67"/>
      <c r="CE58" s="67"/>
      <c r="CF58" s="67"/>
    </row>
    <row r="59" spans="1:84" x14ac:dyDescent="0.15">
      <c r="A59" s="76"/>
      <c r="B59" s="49">
        <v>22</v>
      </c>
      <c r="D59" s="1"/>
      <c r="E59"/>
      <c r="G59" t="e">
        <f t="shared" si="10"/>
        <v>#DIV/0!</v>
      </c>
      <c r="H59" s="21">
        <f t="shared" si="5"/>
        <v>0</v>
      </c>
      <c r="I59" s="26">
        <f t="shared" si="6"/>
        <v>0</v>
      </c>
      <c r="J59" s="21"/>
      <c r="K59" s="48"/>
      <c r="L59" s="48"/>
      <c r="N59">
        <f t="shared" si="7"/>
        <v>0</v>
      </c>
      <c r="O59" s="1">
        <f t="shared" si="8"/>
        <v>0</v>
      </c>
      <c r="P59">
        <f t="shared" si="9"/>
        <v>0</v>
      </c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/>
      <c r="BH59" s="67"/>
      <c r="BI59" s="67"/>
      <c r="BJ59" s="67"/>
      <c r="BK59" s="67"/>
      <c r="BL59" s="67"/>
      <c r="BM59" s="67"/>
      <c r="BN59" s="67"/>
      <c r="BO59" s="67"/>
      <c r="BP59" s="67"/>
      <c r="BQ59" s="67"/>
      <c r="BR59" s="67"/>
      <c r="BS59" s="67"/>
      <c r="BT59" s="67"/>
      <c r="BU59" s="67"/>
      <c r="BV59" s="67"/>
      <c r="BW59" s="67"/>
      <c r="BX59" s="67"/>
      <c r="BY59" s="67"/>
      <c r="BZ59" s="67"/>
      <c r="CA59" s="67"/>
      <c r="CB59" s="67"/>
      <c r="CC59" s="67"/>
      <c r="CD59" s="67"/>
      <c r="CE59" s="67"/>
      <c r="CF59" s="67"/>
    </row>
    <row r="60" spans="1:84" x14ac:dyDescent="0.15">
      <c r="A60" s="76"/>
      <c r="B60" s="49">
        <v>23</v>
      </c>
      <c r="D60" s="1"/>
      <c r="E60"/>
      <c r="G60" t="e">
        <f t="shared" si="10"/>
        <v>#DIV/0!</v>
      </c>
      <c r="H60" s="21">
        <f t="shared" si="5"/>
        <v>0</v>
      </c>
      <c r="I60" s="26">
        <f t="shared" si="6"/>
        <v>0</v>
      </c>
      <c r="J60" s="21"/>
      <c r="K60" s="48"/>
      <c r="L60" s="48"/>
      <c r="N60">
        <f t="shared" si="7"/>
        <v>0</v>
      </c>
      <c r="O60" s="1">
        <f t="shared" si="8"/>
        <v>0</v>
      </c>
      <c r="P60">
        <f t="shared" si="9"/>
        <v>0</v>
      </c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/>
      <c r="BH60" s="67"/>
      <c r="BI60" s="67"/>
      <c r="BJ60" s="67"/>
      <c r="BK60" s="67"/>
      <c r="BL60" s="67"/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7"/>
      <c r="CA60" s="67"/>
      <c r="CB60" s="67"/>
      <c r="CC60" s="67"/>
      <c r="CD60" s="67"/>
      <c r="CE60" s="67"/>
      <c r="CF60" s="67"/>
    </row>
    <row r="61" spans="1:84" x14ac:dyDescent="0.15">
      <c r="A61" s="76"/>
      <c r="B61" s="49">
        <v>24</v>
      </c>
      <c r="D61" s="1"/>
      <c r="E61"/>
      <c r="G61" t="e">
        <f t="shared" si="10"/>
        <v>#DIV/0!</v>
      </c>
      <c r="H61" s="21">
        <f t="shared" si="5"/>
        <v>0</v>
      </c>
      <c r="I61" s="26">
        <f t="shared" si="6"/>
        <v>0</v>
      </c>
      <c r="J61" s="21"/>
      <c r="K61" s="48"/>
      <c r="L61" s="48"/>
      <c r="N61">
        <f t="shared" si="7"/>
        <v>0</v>
      </c>
      <c r="O61" s="1">
        <f t="shared" si="8"/>
        <v>0</v>
      </c>
      <c r="P61">
        <f t="shared" si="9"/>
        <v>0</v>
      </c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  <c r="AS61" s="67"/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/>
      <c r="BH61" s="67"/>
      <c r="BI61" s="67"/>
      <c r="BJ61" s="67"/>
      <c r="BK61" s="67"/>
      <c r="BL61" s="67"/>
      <c r="BM61" s="67"/>
      <c r="BN61" s="67"/>
      <c r="BO61" s="67"/>
      <c r="BP61" s="67"/>
      <c r="BQ61" s="67"/>
      <c r="BR61" s="67"/>
      <c r="BS61" s="67"/>
      <c r="BT61" s="67"/>
      <c r="BU61" s="67"/>
      <c r="BV61" s="67"/>
      <c r="BW61" s="67"/>
      <c r="BX61" s="67"/>
      <c r="BY61" s="67"/>
      <c r="BZ61" s="67"/>
      <c r="CA61" s="67"/>
      <c r="CB61" s="67"/>
      <c r="CC61" s="67"/>
      <c r="CD61" s="67"/>
      <c r="CE61" s="67"/>
      <c r="CF61" s="67"/>
    </row>
    <row r="62" spans="1:84" x14ac:dyDescent="0.15">
      <c r="A62" s="76"/>
      <c r="B62" s="49">
        <v>25</v>
      </c>
      <c r="D62" s="1"/>
      <c r="E62"/>
      <c r="G62" t="e">
        <f t="shared" si="10"/>
        <v>#DIV/0!</v>
      </c>
      <c r="H62" s="21">
        <f t="shared" si="5"/>
        <v>0</v>
      </c>
      <c r="I62" s="26">
        <f t="shared" si="6"/>
        <v>0</v>
      </c>
      <c r="J62" s="21"/>
      <c r="K62" s="48"/>
      <c r="L62" s="48"/>
      <c r="N62">
        <f t="shared" si="7"/>
        <v>0</v>
      </c>
      <c r="O62" s="1">
        <f t="shared" si="8"/>
        <v>0</v>
      </c>
      <c r="P62">
        <f t="shared" si="9"/>
        <v>0</v>
      </c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/>
      <c r="BH62" s="67"/>
      <c r="BI62" s="67"/>
      <c r="BJ62" s="67"/>
      <c r="BK62" s="67"/>
      <c r="BL62" s="67"/>
      <c r="BM62" s="67"/>
      <c r="BN62" s="67"/>
      <c r="BO62" s="67"/>
      <c r="BP62" s="67"/>
      <c r="BQ62" s="67"/>
      <c r="BR62" s="67"/>
      <c r="BS62" s="67"/>
      <c r="BT62" s="67"/>
      <c r="BU62" s="67"/>
      <c r="BV62" s="67"/>
      <c r="BW62" s="67"/>
      <c r="BX62" s="67"/>
      <c r="BY62" s="67"/>
      <c r="BZ62" s="67"/>
      <c r="CA62" s="67"/>
      <c r="CB62" s="67"/>
      <c r="CC62" s="67"/>
      <c r="CD62" s="67"/>
      <c r="CE62" s="67"/>
      <c r="CF62" s="67"/>
    </row>
    <row r="63" spans="1:84" x14ac:dyDescent="0.15">
      <c r="A63" s="76"/>
      <c r="B63" s="49">
        <v>26</v>
      </c>
      <c r="D63" s="1"/>
      <c r="E63"/>
      <c r="G63" t="e">
        <f t="shared" si="10"/>
        <v>#DIV/0!</v>
      </c>
      <c r="H63" s="21">
        <f t="shared" si="5"/>
        <v>0</v>
      </c>
      <c r="I63" s="26">
        <f t="shared" si="6"/>
        <v>0</v>
      </c>
      <c r="J63" s="21"/>
      <c r="K63" s="48"/>
      <c r="L63" s="48"/>
      <c r="N63">
        <f t="shared" si="7"/>
        <v>0</v>
      </c>
      <c r="O63" s="1">
        <f t="shared" si="8"/>
        <v>0</v>
      </c>
      <c r="P63">
        <f t="shared" si="9"/>
        <v>0</v>
      </c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7"/>
      <c r="AO63" s="67"/>
      <c r="AP63" s="67"/>
      <c r="AQ63" s="67"/>
      <c r="AR63" s="67"/>
      <c r="AS63" s="67"/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/>
      <c r="BH63" s="67"/>
      <c r="BI63" s="67"/>
      <c r="BJ63" s="67"/>
      <c r="BK63" s="67"/>
      <c r="BL63" s="67"/>
      <c r="BM63" s="67"/>
      <c r="BN63" s="67"/>
      <c r="BO63" s="67"/>
      <c r="BP63" s="67"/>
      <c r="BQ63" s="67"/>
      <c r="BR63" s="67"/>
      <c r="BS63" s="67"/>
      <c r="BT63" s="67"/>
      <c r="BU63" s="67"/>
      <c r="BV63" s="67"/>
      <c r="BW63" s="67"/>
      <c r="BX63" s="67"/>
      <c r="BY63" s="67"/>
      <c r="BZ63" s="67"/>
      <c r="CA63" s="67"/>
      <c r="CB63" s="67"/>
      <c r="CC63" s="67"/>
      <c r="CD63" s="67"/>
      <c r="CE63" s="67"/>
      <c r="CF63" s="67"/>
    </row>
    <row r="64" spans="1:84" x14ac:dyDescent="0.15">
      <c r="A64" s="76"/>
      <c r="B64" s="49">
        <v>27</v>
      </c>
      <c r="D64" s="1"/>
      <c r="E64"/>
      <c r="G64" t="e">
        <f t="shared" si="10"/>
        <v>#DIV/0!</v>
      </c>
      <c r="H64" s="21">
        <f t="shared" si="5"/>
        <v>0</v>
      </c>
      <c r="I64" s="26">
        <f t="shared" si="6"/>
        <v>0</v>
      </c>
      <c r="J64" s="21"/>
      <c r="K64" s="48"/>
      <c r="L64" s="48"/>
      <c r="N64">
        <f t="shared" si="7"/>
        <v>0</v>
      </c>
      <c r="O64" s="1">
        <f t="shared" si="8"/>
        <v>0</v>
      </c>
      <c r="P64">
        <f t="shared" si="9"/>
        <v>0</v>
      </c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  <c r="AS64" s="67"/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/>
      <c r="BH64" s="67"/>
      <c r="BI64" s="67"/>
      <c r="BJ64" s="67"/>
      <c r="BK64" s="67"/>
      <c r="BL64" s="67"/>
      <c r="BM64" s="67"/>
      <c r="BN64" s="67"/>
      <c r="BO64" s="67"/>
      <c r="BP64" s="67"/>
      <c r="BQ64" s="67"/>
      <c r="BR64" s="67"/>
      <c r="BS64" s="67"/>
      <c r="BT64" s="67"/>
      <c r="BU64" s="67"/>
      <c r="BV64" s="67"/>
      <c r="BW64" s="67"/>
      <c r="BX64" s="67"/>
      <c r="BY64" s="67"/>
      <c r="BZ64" s="67"/>
      <c r="CA64" s="67"/>
      <c r="CB64" s="67"/>
      <c r="CC64" s="67"/>
      <c r="CD64" s="67"/>
      <c r="CE64" s="67"/>
      <c r="CF64" s="67"/>
    </row>
    <row r="65" spans="1:84" x14ac:dyDescent="0.15">
      <c r="A65" s="76"/>
      <c r="B65" s="49">
        <v>28</v>
      </c>
      <c r="D65" s="1"/>
      <c r="E65"/>
      <c r="G65" t="e">
        <f t="shared" si="10"/>
        <v>#DIV/0!</v>
      </c>
      <c r="H65" s="21">
        <f t="shared" si="5"/>
        <v>0</v>
      </c>
      <c r="I65" s="26">
        <f t="shared" si="6"/>
        <v>0</v>
      </c>
      <c r="J65" s="21"/>
      <c r="K65" s="48"/>
      <c r="L65" s="48"/>
      <c r="N65">
        <f t="shared" si="7"/>
        <v>0</v>
      </c>
      <c r="O65" s="1">
        <f t="shared" si="8"/>
        <v>0</v>
      </c>
      <c r="P65">
        <f t="shared" si="9"/>
        <v>0</v>
      </c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  <c r="BH65" s="67"/>
      <c r="BI65" s="67"/>
      <c r="BJ65" s="67"/>
      <c r="BK65" s="67"/>
      <c r="BL65" s="67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7"/>
      <c r="BY65" s="67"/>
      <c r="BZ65" s="67"/>
      <c r="CA65" s="67"/>
      <c r="CB65" s="67"/>
      <c r="CC65" s="67"/>
      <c r="CD65" s="67"/>
      <c r="CE65" s="67"/>
      <c r="CF65" s="67"/>
    </row>
    <row r="66" spans="1:84" x14ac:dyDescent="0.15">
      <c r="A66" s="76"/>
      <c r="B66" s="49">
        <v>29</v>
      </c>
      <c r="D66" s="1"/>
      <c r="E66"/>
      <c r="G66" t="e">
        <f t="shared" si="10"/>
        <v>#DIV/0!</v>
      </c>
      <c r="H66" s="21">
        <f t="shared" si="5"/>
        <v>0</v>
      </c>
      <c r="I66" s="26">
        <f t="shared" si="6"/>
        <v>0</v>
      </c>
      <c r="J66" s="21"/>
      <c r="K66" s="48"/>
      <c r="L66" s="48"/>
      <c r="O66" s="1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7"/>
      <c r="AS66" s="67"/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/>
      <c r="BH66" s="67"/>
      <c r="BI66" s="67"/>
      <c r="BJ66" s="67"/>
      <c r="BK66" s="67"/>
      <c r="BL66" s="67"/>
      <c r="BM66" s="67"/>
      <c r="BN66" s="67"/>
      <c r="BO66" s="67"/>
      <c r="BP66" s="67"/>
      <c r="BQ66" s="67"/>
      <c r="BR66" s="67"/>
      <c r="BS66" s="67"/>
      <c r="BT66" s="67"/>
      <c r="BU66" s="67"/>
      <c r="BV66" s="67"/>
      <c r="BW66" s="67"/>
      <c r="BX66" s="67"/>
      <c r="BY66" s="67"/>
      <c r="BZ66" s="67"/>
      <c r="CA66" s="67"/>
      <c r="CB66" s="67"/>
      <c r="CC66" s="67"/>
      <c r="CD66" s="67"/>
      <c r="CE66" s="67"/>
      <c r="CF66" s="67"/>
    </row>
    <row r="67" spans="1:84" x14ac:dyDescent="0.15">
      <c r="A67" s="76"/>
      <c r="B67" s="49">
        <v>30</v>
      </c>
      <c r="D67" s="1"/>
      <c r="E67"/>
      <c r="G67" t="e">
        <f t="shared" si="10"/>
        <v>#DIV/0!</v>
      </c>
      <c r="H67" s="21">
        <f t="shared" si="5"/>
        <v>0</v>
      </c>
      <c r="I67" s="26">
        <f t="shared" si="6"/>
        <v>0</v>
      </c>
      <c r="J67" s="21"/>
      <c r="K67" s="48"/>
      <c r="L67" s="48"/>
      <c r="O67" s="1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67"/>
      <c r="AO67" s="67"/>
      <c r="AP67" s="67"/>
      <c r="AQ67" s="67"/>
      <c r="AR67" s="67"/>
      <c r="AS67" s="67"/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/>
      <c r="BH67" s="67"/>
      <c r="BI67" s="67"/>
      <c r="BJ67" s="67"/>
      <c r="BK67" s="67"/>
      <c r="BL67" s="67"/>
      <c r="BM67" s="67"/>
      <c r="BN67" s="67"/>
      <c r="BO67" s="67"/>
      <c r="BP67" s="67"/>
      <c r="BQ67" s="67"/>
      <c r="BR67" s="67"/>
      <c r="BS67" s="67"/>
      <c r="BT67" s="67"/>
      <c r="BU67" s="67"/>
      <c r="BV67" s="67"/>
      <c r="BW67" s="67"/>
      <c r="BX67" s="67"/>
      <c r="BY67" s="67"/>
      <c r="BZ67" s="67"/>
      <c r="CA67" s="67"/>
      <c r="CB67" s="67"/>
      <c r="CC67" s="67"/>
      <c r="CD67" s="67"/>
      <c r="CE67" s="67"/>
      <c r="CF67" s="67"/>
    </row>
    <row r="68" spans="1:84" x14ac:dyDescent="0.15">
      <c r="A68" s="76"/>
      <c r="B68" s="49">
        <v>31</v>
      </c>
      <c r="D68" s="1"/>
      <c r="E68"/>
      <c r="G68" t="e">
        <f t="shared" si="10"/>
        <v>#DIV/0!</v>
      </c>
      <c r="H68" s="21">
        <f t="shared" si="5"/>
        <v>0</v>
      </c>
      <c r="I68" s="26">
        <f t="shared" si="6"/>
        <v>0</v>
      </c>
      <c r="J68" s="21"/>
      <c r="K68" s="48"/>
      <c r="L68" s="48"/>
      <c r="O68" s="1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7"/>
      <c r="AO68" s="67"/>
      <c r="AP68" s="67"/>
      <c r="AQ68" s="67"/>
      <c r="AR68" s="67"/>
      <c r="AS68" s="67"/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/>
      <c r="BH68" s="67"/>
      <c r="BI68" s="67"/>
      <c r="BJ68" s="67"/>
      <c r="BK68" s="67"/>
      <c r="BL68" s="67"/>
      <c r="BM68" s="67"/>
      <c r="BN68" s="67"/>
      <c r="BO68" s="67"/>
      <c r="BP68" s="67"/>
      <c r="BQ68" s="67"/>
      <c r="BR68" s="67"/>
      <c r="BS68" s="67"/>
      <c r="BT68" s="67"/>
      <c r="BU68" s="67"/>
      <c r="BV68" s="67"/>
      <c r="BW68" s="67"/>
      <c r="BX68" s="67"/>
      <c r="BY68" s="67"/>
      <c r="BZ68" s="67"/>
      <c r="CA68" s="67"/>
      <c r="CB68" s="67"/>
      <c r="CC68" s="67"/>
      <c r="CD68" s="67"/>
      <c r="CE68" s="67"/>
      <c r="CF68" s="67"/>
    </row>
    <row r="69" spans="1:84" x14ac:dyDescent="0.15">
      <c r="A69" s="76"/>
      <c r="B69" s="49">
        <v>32</v>
      </c>
      <c r="D69" s="1"/>
      <c r="E69"/>
      <c r="G69" t="e">
        <f t="shared" si="10"/>
        <v>#DIV/0!</v>
      </c>
      <c r="H69" s="21">
        <f t="shared" si="5"/>
        <v>0</v>
      </c>
      <c r="I69" s="26">
        <f t="shared" si="6"/>
        <v>0</v>
      </c>
      <c r="J69" s="21"/>
      <c r="K69" s="48"/>
      <c r="L69" s="48"/>
      <c r="O69" s="1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O69" s="67"/>
      <c r="AP69" s="67"/>
      <c r="AQ69" s="67"/>
      <c r="AR69" s="67"/>
      <c r="AS69" s="67"/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/>
      <c r="BH69" s="67"/>
      <c r="BI69" s="67"/>
      <c r="BJ69" s="67"/>
      <c r="BK69" s="67"/>
      <c r="BL69" s="67"/>
      <c r="BM69" s="67"/>
      <c r="BN69" s="67"/>
      <c r="BO69" s="67"/>
      <c r="BP69" s="67"/>
      <c r="BQ69" s="67"/>
      <c r="BR69" s="67"/>
      <c r="BS69" s="67"/>
      <c r="BT69" s="67"/>
      <c r="BU69" s="67"/>
      <c r="BV69" s="67"/>
      <c r="BW69" s="67"/>
      <c r="BX69" s="67"/>
      <c r="BY69" s="67"/>
      <c r="BZ69" s="67"/>
      <c r="CA69" s="67"/>
      <c r="CB69" s="67"/>
      <c r="CC69" s="67"/>
      <c r="CD69" s="67"/>
      <c r="CE69" s="67"/>
      <c r="CF69" s="67"/>
    </row>
    <row r="70" spans="1:84" x14ac:dyDescent="0.15">
      <c r="A70" s="76"/>
      <c r="B70" s="49">
        <v>33</v>
      </c>
      <c r="D70" s="1"/>
      <c r="E70"/>
      <c r="G70" t="e">
        <f t="shared" si="10"/>
        <v>#DIV/0!</v>
      </c>
      <c r="H70" s="21">
        <f t="shared" si="5"/>
        <v>0</v>
      </c>
      <c r="I70" s="26">
        <f t="shared" si="6"/>
        <v>0</v>
      </c>
      <c r="J70" s="21"/>
      <c r="K70" s="48"/>
      <c r="L70" s="48"/>
      <c r="O70" s="1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67"/>
      <c r="AO70" s="67"/>
      <c r="AP70" s="67"/>
      <c r="AQ70" s="67"/>
      <c r="AR70" s="67"/>
      <c r="AS70" s="67"/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/>
      <c r="BH70" s="67"/>
      <c r="BI70" s="67"/>
      <c r="BJ70" s="67"/>
      <c r="BK70" s="67"/>
      <c r="BL70" s="67"/>
      <c r="BM70" s="67"/>
      <c r="BN70" s="67"/>
      <c r="BO70" s="67"/>
      <c r="BP70" s="67"/>
      <c r="BQ70" s="67"/>
      <c r="BR70" s="67"/>
      <c r="BS70" s="67"/>
      <c r="BT70" s="67"/>
      <c r="BU70" s="67"/>
      <c r="BV70" s="67"/>
      <c r="BW70" s="67"/>
      <c r="BX70" s="67"/>
      <c r="BY70" s="67"/>
      <c r="BZ70" s="67"/>
      <c r="CA70" s="67"/>
      <c r="CB70" s="67"/>
      <c r="CC70" s="67"/>
      <c r="CD70" s="67"/>
      <c r="CE70" s="67"/>
      <c r="CF70" s="67"/>
    </row>
    <row r="71" spans="1:84" x14ac:dyDescent="0.15">
      <c r="A71" s="76"/>
      <c r="B71" s="49">
        <v>34</v>
      </c>
      <c r="D71" s="1"/>
      <c r="E71"/>
      <c r="G71" t="e">
        <f t="shared" si="10"/>
        <v>#DIV/0!</v>
      </c>
      <c r="H71" s="21">
        <f t="shared" si="5"/>
        <v>0</v>
      </c>
      <c r="I71" s="26">
        <f t="shared" si="6"/>
        <v>0</v>
      </c>
      <c r="J71" s="21"/>
      <c r="K71" s="48"/>
      <c r="L71" s="48"/>
      <c r="O71" s="1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67"/>
      <c r="AM71" s="67"/>
      <c r="AN71" s="67"/>
      <c r="AO71" s="67"/>
      <c r="AP71" s="67"/>
      <c r="AQ71" s="67"/>
      <c r="AR71" s="67"/>
      <c r="AS71" s="67"/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/>
      <c r="BH71" s="67"/>
      <c r="BI71" s="67"/>
      <c r="BJ71" s="67"/>
      <c r="BK71" s="67"/>
      <c r="BL71" s="67"/>
      <c r="BM71" s="67"/>
      <c r="BN71" s="67"/>
      <c r="BO71" s="67"/>
      <c r="BP71" s="67"/>
      <c r="BQ71" s="67"/>
      <c r="BR71" s="67"/>
      <c r="BS71" s="67"/>
      <c r="BT71" s="67"/>
      <c r="BU71" s="67"/>
      <c r="BV71" s="67"/>
      <c r="BW71" s="67"/>
      <c r="BX71" s="67"/>
      <c r="BY71" s="67"/>
      <c r="BZ71" s="67"/>
      <c r="CA71" s="67"/>
      <c r="CB71" s="67"/>
      <c r="CC71" s="67"/>
      <c r="CD71" s="67"/>
      <c r="CE71" s="67"/>
      <c r="CF71" s="67"/>
    </row>
    <row r="72" spans="1:84" x14ac:dyDescent="0.15">
      <c r="A72" s="76"/>
      <c r="B72" s="49">
        <v>35</v>
      </c>
      <c r="D72" s="1"/>
      <c r="E72"/>
      <c r="G72" t="e">
        <f t="shared" si="10"/>
        <v>#DIV/0!</v>
      </c>
      <c r="H72" s="21">
        <f t="shared" si="5"/>
        <v>0</v>
      </c>
      <c r="I72" s="26">
        <f t="shared" si="6"/>
        <v>0</v>
      </c>
      <c r="J72" s="21"/>
      <c r="K72" s="48"/>
      <c r="L72" s="48"/>
      <c r="O72" s="1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67"/>
      <c r="AO72" s="67"/>
      <c r="AP72" s="67"/>
      <c r="AQ72" s="67"/>
      <c r="AR72" s="67"/>
      <c r="AS72" s="67"/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/>
      <c r="BH72" s="67"/>
      <c r="BI72" s="67"/>
      <c r="BJ72" s="67"/>
      <c r="BK72" s="67"/>
      <c r="BL72" s="67"/>
      <c r="BM72" s="67"/>
      <c r="BN72" s="67"/>
      <c r="BO72" s="67"/>
      <c r="BP72" s="67"/>
      <c r="BQ72" s="67"/>
      <c r="BR72" s="67"/>
      <c r="BS72" s="67"/>
      <c r="BT72" s="67"/>
      <c r="BU72" s="67"/>
      <c r="BV72" s="67"/>
      <c r="BW72" s="67"/>
      <c r="BX72" s="67"/>
      <c r="BY72" s="67"/>
      <c r="BZ72" s="67"/>
      <c r="CA72" s="67"/>
      <c r="CB72" s="67"/>
      <c r="CC72" s="67"/>
      <c r="CD72" s="67"/>
      <c r="CE72" s="67"/>
      <c r="CF72" s="67"/>
    </row>
    <row r="73" spans="1:84" x14ac:dyDescent="0.15">
      <c r="A73" s="76"/>
      <c r="B73" s="49">
        <v>36</v>
      </c>
      <c r="D73" s="1"/>
      <c r="E73"/>
      <c r="G73" t="e">
        <f t="shared" si="10"/>
        <v>#DIV/0!</v>
      </c>
      <c r="H73" s="21">
        <f t="shared" si="5"/>
        <v>0</v>
      </c>
      <c r="I73" s="26">
        <f t="shared" si="6"/>
        <v>0</v>
      </c>
      <c r="J73" s="21"/>
      <c r="K73" s="48"/>
      <c r="L73" s="48"/>
      <c r="O73" s="1"/>
      <c r="R73" s="67"/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  <c r="AJ73" s="67"/>
      <c r="AK73" s="67"/>
      <c r="AL73" s="67"/>
      <c r="AM73" s="67"/>
      <c r="AN73" s="67"/>
      <c r="AO73" s="67"/>
      <c r="AP73" s="67"/>
      <c r="AQ73" s="67"/>
      <c r="AR73" s="67"/>
      <c r="AS73" s="67"/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/>
      <c r="BH73" s="67"/>
      <c r="BI73" s="67"/>
      <c r="BJ73" s="67"/>
      <c r="BK73" s="67"/>
      <c r="BL73" s="67"/>
      <c r="BM73" s="67"/>
      <c r="BN73" s="67"/>
      <c r="BO73" s="67"/>
      <c r="BP73" s="67"/>
      <c r="BQ73" s="67"/>
      <c r="BR73" s="67"/>
      <c r="BS73" s="67"/>
      <c r="BT73" s="67"/>
      <c r="BU73" s="67"/>
      <c r="BV73" s="67"/>
      <c r="BW73" s="67"/>
      <c r="BX73" s="67"/>
      <c r="BY73" s="67"/>
      <c r="BZ73" s="67"/>
      <c r="CA73" s="67"/>
      <c r="CB73" s="67"/>
      <c r="CC73" s="67"/>
      <c r="CD73" s="67"/>
      <c r="CE73" s="67"/>
      <c r="CF73" s="67"/>
    </row>
    <row r="74" spans="1:84" x14ac:dyDescent="0.15">
      <c r="A74" s="76"/>
      <c r="B74" s="49">
        <v>37</v>
      </c>
      <c r="D74" s="1"/>
      <c r="E74"/>
      <c r="G74" t="e">
        <f t="shared" si="10"/>
        <v>#DIV/0!</v>
      </c>
      <c r="H74" s="21">
        <f t="shared" si="5"/>
        <v>0</v>
      </c>
      <c r="I74" s="26">
        <f t="shared" si="6"/>
        <v>0</v>
      </c>
      <c r="J74" s="21"/>
      <c r="K74" s="48"/>
      <c r="L74" s="48"/>
      <c r="O74" s="1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67"/>
      <c r="AO74" s="67"/>
      <c r="AP74" s="67"/>
      <c r="AQ74" s="67"/>
      <c r="AR74" s="67"/>
      <c r="AS74" s="67"/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67"/>
      <c r="BO74" s="67"/>
      <c r="BP74" s="67"/>
      <c r="BQ74" s="67"/>
      <c r="BR74" s="67"/>
      <c r="BS74" s="67"/>
      <c r="BT74" s="67"/>
      <c r="BU74" s="67"/>
      <c r="BV74" s="67"/>
      <c r="BW74" s="67"/>
      <c r="BX74" s="67"/>
      <c r="BY74" s="67"/>
      <c r="BZ74" s="67"/>
      <c r="CA74" s="67"/>
      <c r="CB74" s="67"/>
      <c r="CC74" s="67"/>
      <c r="CD74" s="67"/>
      <c r="CE74" s="67"/>
      <c r="CF74" s="67"/>
    </row>
    <row r="75" spans="1:84" x14ac:dyDescent="0.15">
      <c r="A75" s="76"/>
      <c r="B75" s="49">
        <v>38</v>
      </c>
      <c r="D75" s="1"/>
      <c r="E75"/>
      <c r="G75" t="e">
        <f t="shared" si="10"/>
        <v>#DIV/0!</v>
      </c>
      <c r="H75" s="21">
        <f t="shared" si="5"/>
        <v>0</v>
      </c>
      <c r="I75" s="26">
        <f t="shared" si="6"/>
        <v>0</v>
      </c>
      <c r="J75" s="21"/>
      <c r="K75" s="48"/>
      <c r="L75" s="48"/>
      <c r="O75" s="1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/>
      <c r="BH75" s="67"/>
      <c r="BI75" s="67"/>
      <c r="BJ75" s="67"/>
      <c r="BK75" s="67"/>
      <c r="BL75" s="67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7"/>
      <c r="BY75" s="67"/>
      <c r="BZ75" s="67"/>
      <c r="CA75" s="67"/>
      <c r="CB75" s="67"/>
      <c r="CC75" s="67"/>
      <c r="CD75" s="67"/>
      <c r="CE75" s="67"/>
      <c r="CF75" s="67"/>
    </row>
    <row r="76" spans="1:84" x14ac:dyDescent="0.15">
      <c r="A76" s="76"/>
      <c r="B76" s="49">
        <v>39</v>
      </c>
      <c r="D76" s="1"/>
      <c r="E76"/>
      <c r="G76" t="e">
        <f t="shared" si="10"/>
        <v>#DIV/0!</v>
      </c>
      <c r="H76" s="21">
        <f t="shared" si="5"/>
        <v>0</v>
      </c>
      <c r="I76" s="26">
        <f t="shared" si="6"/>
        <v>0</v>
      </c>
      <c r="J76" s="21"/>
      <c r="K76" s="48"/>
      <c r="L76" s="48"/>
      <c r="O76" s="1"/>
      <c r="R76" s="67"/>
      <c r="S76" s="67"/>
      <c r="T76" s="67"/>
      <c r="U76" s="67"/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  <c r="AJ76" s="67"/>
      <c r="AK76" s="67"/>
      <c r="AL76" s="67"/>
      <c r="AM76" s="67"/>
      <c r="AN76" s="67"/>
      <c r="AO76" s="67"/>
      <c r="AP76" s="67"/>
      <c r="AQ76" s="67"/>
      <c r="AR76" s="67"/>
      <c r="AS76" s="67"/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/>
      <c r="BH76" s="67"/>
      <c r="BI76" s="67"/>
      <c r="BJ76" s="67"/>
      <c r="BK76" s="67"/>
      <c r="BL76" s="67"/>
      <c r="BM76" s="67"/>
      <c r="BN76" s="67"/>
      <c r="BO76" s="67"/>
      <c r="BP76" s="67"/>
      <c r="BQ76" s="67"/>
      <c r="BR76" s="67"/>
      <c r="BS76" s="67"/>
      <c r="BT76" s="67"/>
      <c r="BU76" s="67"/>
      <c r="BV76" s="67"/>
      <c r="BW76" s="67"/>
      <c r="BX76" s="67"/>
      <c r="BY76" s="67"/>
      <c r="BZ76" s="67"/>
      <c r="CA76" s="67"/>
      <c r="CB76" s="67"/>
      <c r="CC76" s="67"/>
      <c r="CD76" s="67"/>
      <c r="CE76" s="67"/>
      <c r="CF76" s="67"/>
    </row>
    <row r="77" spans="1:84" x14ac:dyDescent="0.15">
      <c r="A77" s="76"/>
      <c r="B77" s="49">
        <v>40</v>
      </c>
      <c r="D77" s="1"/>
      <c r="E77"/>
      <c r="G77" t="e">
        <f t="shared" si="10"/>
        <v>#DIV/0!</v>
      </c>
      <c r="H77" s="21">
        <f t="shared" si="5"/>
        <v>0</v>
      </c>
      <c r="I77" s="26">
        <f t="shared" si="6"/>
        <v>0</v>
      </c>
      <c r="J77" s="21"/>
      <c r="K77" s="48"/>
      <c r="L77" s="48"/>
      <c r="O77" s="1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  <c r="AS77" s="67"/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/>
      <c r="BH77" s="67"/>
      <c r="BI77" s="67"/>
      <c r="BJ77" s="67"/>
      <c r="BK77" s="67"/>
      <c r="BL77" s="67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7"/>
      <c r="BZ77" s="67"/>
      <c r="CA77" s="67"/>
      <c r="CB77" s="67"/>
      <c r="CC77" s="67"/>
      <c r="CD77" s="67"/>
      <c r="CE77" s="67"/>
      <c r="CF77" s="67"/>
    </row>
    <row r="78" spans="1:84" x14ac:dyDescent="0.15">
      <c r="A78" s="81"/>
      <c r="B78" s="49">
        <v>41</v>
      </c>
      <c r="D78" s="1"/>
      <c r="E78"/>
      <c r="G78" t="e">
        <f t="shared" si="10"/>
        <v>#DIV/0!</v>
      </c>
      <c r="H78" s="21">
        <f t="shared" si="5"/>
        <v>0</v>
      </c>
      <c r="I78" s="26">
        <f t="shared" si="6"/>
        <v>0</v>
      </c>
      <c r="J78" s="21"/>
      <c r="K78" s="48"/>
      <c r="L78" s="48"/>
      <c r="N78">
        <f t="shared" si="7"/>
        <v>0</v>
      </c>
      <c r="O78" s="1">
        <f t="shared" si="8"/>
        <v>0</v>
      </c>
      <c r="P78">
        <f t="shared" si="9"/>
        <v>0</v>
      </c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/>
      <c r="BH78" s="67"/>
      <c r="BI78" s="67"/>
      <c r="BJ78" s="67"/>
      <c r="BK78" s="67"/>
      <c r="BL78" s="67"/>
      <c r="BM78" s="67"/>
      <c r="BN78" s="67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BY78" s="67"/>
      <c r="BZ78" s="67"/>
      <c r="CA78" s="67"/>
      <c r="CB78" s="67"/>
      <c r="CC78" s="67"/>
      <c r="CD78" s="67"/>
      <c r="CE78" s="67"/>
      <c r="CF78" s="67"/>
    </row>
    <row r="79" spans="1:84" x14ac:dyDescent="0.15">
      <c r="A79" s="76"/>
      <c r="B79" s="49">
        <v>42</v>
      </c>
      <c r="D79" s="1"/>
      <c r="E79"/>
      <c r="G79" t="e">
        <f t="shared" si="10"/>
        <v>#DIV/0!</v>
      </c>
      <c r="H79" s="21">
        <f t="shared" si="5"/>
        <v>0</v>
      </c>
      <c r="I79" s="26">
        <f t="shared" si="6"/>
        <v>0</v>
      </c>
      <c r="J79" s="21"/>
      <c r="K79" s="48"/>
      <c r="L79" s="48"/>
      <c r="N79">
        <f t="shared" si="7"/>
        <v>0</v>
      </c>
      <c r="O79" s="1">
        <f t="shared" si="8"/>
        <v>0</v>
      </c>
      <c r="P79">
        <f t="shared" si="9"/>
        <v>0</v>
      </c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67"/>
      <c r="AO79" s="67"/>
      <c r="AP79" s="67"/>
      <c r="AQ79" s="67"/>
      <c r="AR79" s="67"/>
      <c r="AS79" s="67"/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/>
      <c r="BH79" s="67"/>
      <c r="BI79" s="67"/>
      <c r="BJ79" s="67"/>
      <c r="BK79" s="67"/>
      <c r="BL79" s="67"/>
      <c r="BM79" s="67"/>
      <c r="BN79" s="67"/>
      <c r="BO79" s="67"/>
      <c r="BP79" s="67"/>
      <c r="BQ79" s="67"/>
      <c r="BR79" s="67"/>
      <c r="BS79" s="67"/>
      <c r="BT79" s="67"/>
      <c r="BU79" s="67"/>
      <c r="BV79" s="67"/>
      <c r="BW79" s="67"/>
      <c r="BX79" s="67"/>
      <c r="BY79" s="67"/>
      <c r="BZ79" s="67"/>
      <c r="CA79" s="67"/>
      <c r="CB79" s="67"/>
      <c r="CC79" s="67"/>
      <c r="CD79" s="67"/>
      <c r="CE79" s="67"/>
      <c r="CF79" s="67"/>
    </row>
    <row r="80" spans="1:84" x14ac:dyDescent="0.15">
      <c r="A80" s="60" t="s">
        <v>130</v>
      </c>
      <c r="B80" s="36"/>
      <c r="C80" s="50"/>
      <c r="D80" s="36"/>
      <c r="E80" s="36"/>
      <c r="F80" s="36"/>
      <c r="I80" s="26"/>
      <c r="K80" s="113"/>
      <c r="L80" s="42"/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67"/>
      <c r="AG80" s="67"/>
      <c r="AH80" s="67"/>
      <c r="AI80" s="67"/>
      <c r="AJ80" s="67"/>
      <c r="AK80" s="67"/>
      <c r="AL80" s="67"/>
      <c r="AM80" s="67"/>
      <c r="AN80" s="67"/>
      <c r="AO80" s="67"/>
      <c r="AP80" s="67"/>
      <c r="AQ80" s="67"/>
      <c r="AR80" s="67"/>
      <c r="AS80" s="67"/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/>
      <c r="BH80" s="67"/>
      <c r="BI80" s="67"/>
      <c r="BJ80" s="67"/>
      <c r="BK80" s="67"/>
      <c r="BL80" s="67"/>
      <c r="BM80" s="67"/>
      <c r="BN80" s="67"/>
      <c r="BO80" s="67"/>
      <c r="BP80" s="67"/>
      <c r="BQ80" s="67"/>
      <c r="BR80" s="67"/>
      <c r="BS80" s="67"/>
      <c r="BT80" s="67"/>
      <c r="BU80" s="67"/>
      <c r="BV80" s="67"/>
      <c r="BW80" s="67"/>
      <c r="BX80" s="67"/>
      <c r="BY80" s="67"/>
      <c r="BZ80" s="67"/>
      <c r="CA80" s="67"/>
      <c r="CB80" s="67"/>
      <c r="CC80" s="67"/>
      <c r="CD80" s="67"/>
      <c r="CE80" s="67"/>
      <c r="CF80" s="67"/>
    </row>
    <row r="81" spans="1:84" x14ac:dyDescent="0.15">
      <c r="A81" s="39"/>
      <c r="B81" s="35">
        <v>1</v>
      </c>
      <c r="D81" s="1"/>
      <c r="E81" s="45"/>
      <c r="H81" s="21">
        <f>$C81-$E81</f>
        <v>0</v>
      </c>
      <c r="I81" s="26">
        <f>$H81/3</f>
        <v>0</v>
      </c>
      <c r="J81" s="21"/>
      <c r="K81" s="48"/>
      <c r="L81" s="48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67"/>
      <c r="AS81" s="67"/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/>
      <c r="BH81" s="67"/>
      <c r="BI81" s="67"/>
      <c r="BJ81" s="67"/>
      <c r="BK81" s="67"/>
      <c r="BL81" s="67"/>
      <c r="BM81" s="67"/>
      <c r="BN81" s="67"/>
      <c r="BO81" s="67"/>
      <c r="BP81" s="67"/>
      <c r="BQ81" s="67"/>
      <c r="BR81" s="67"/>
      <c r="BS81" s="67"/>
      <c r="BT81" s="67"/>
      <c r="BU81" s="67"/>
      <c r="BV81" s="67"/>
      <c r="BW81" s="67"/>
      <c r="BX81" s="67"/>
      <c r="BY81" s="67"/>
      <c r="BZ81" s="67"/>
      <c r="CA81" s="67"/>
      <c r="CB81" s="67"/>
      <c r="CC81" s="67"/>
      <c r="CD81" s="67"/>
      <c r="CE81" s="67"/>
      <c r="CF81" s="67"/>
    </row>
    <row r="82" spans="1:84" x14ac:dyDescent="0.15">
      <c r="A82" s="39"/>
      <c r="B82" s="35">
        <v>2</v>
      </c>
      <c r="D82" s="1"/>
      <c r="E82" s="45"/>
      <c r="H82" s="21">
        <f t="shared" ref="H82:H85" si="12">$C82-$E82</f>
        <v>0</v>
      </c>
      <c r="I82" s="26">
        <f t="shared" ref="I82:I85" si="13">$H82/3</f>
        <v>0</v>
      </c>
      <c r="J82" s="21"/>
      <c r="K82" s="48"/>
      <c r="L82" s="48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  <c r="AK82" s="67"/>
      <c r="AL82" s="67"/>
      <c r="AM82" s="67"/>
      <c r="AN82" s="67"/>
      <c r="AO82" s="67"/>
      <c r="AP82" s="67"/>
      <c r="AQ82" s="67"/>
      <c r="AR82" s="67"/>
      <c r="AS82" s="67"/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/>
      <c r="BH82" s="67"/>
      <c r="BI82" s="67"/>
      <c r="BJ82" s="67"/>
      <c r="BK82" s="67"/>
      <c r="BL82" s="67"/>
      <c r="BM82" s="67"/>
      <c r="BN82" s="67"/>
      <c r="BO82" s="67"/>
      <c r="BP82" s="67"/>
      <c r="BQ82" s="67"/>
      <c r="BR82" s="67"/>
      <c r="BS82" s="67"/>
      <c r="BT82" s="67"/>
      <c r="BU82" s="67"/>
      <c r="BV82" s="67"/>
      <c r="BW82" s="67"/>
      <c r="BX82" s="67"/>
      <c r="BY82" s="67"/>
      <c r="BZ82" s="67"/>
      <c r="CA82" s="67"/>
      <c r="CB82" s="67"/>
      <c r="CC82" s="67"/>
      <c r="CD82" s="67"/>
      <c r="CE82" s="67"/>
      <c r="CF82" s="67"/>
    </row>
    <row r="83" spans="1:84" x14ac:dyDescent="0.15">
      <c r="A83" s="39"/>
      <c r="B83" s="35">
        <v>3</v>
      </c>
      <c r="D83" s="1"/>
      <c r="E83" s="45"/>
      <c r="H83" s="21">
        <f t="shared" si="12"/>
        <v>0</v>
      </c>
      <c r="I83" s="26">
        <f t="shared" si="13"/>
        <v>0</v>
      </c>
      <c r="J83" s="21"/>
      <c r="K83" s="48"/>
      <c r="L83" s="48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67"/>
      <c r="AK83" s="67"/>
      <c r="AL83" s="67"/>
      <c r="AM83" s="67"/>
      <c r="AN83" s="67"/>
      <c r="AO83" s="67"/>
      <c r="AP83" s="67"/>
      <c r="AQ83" s="67"/>
      <c r="AR83" s="67"/>
      <c r="AS83" s="67"/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/>
      <c r="BH83" s="67"/>
      <c r="BI83" s="67"/>
      <c r="BJ83" s="67"/>
      <c r="BK83" s="67"/>
      <c r="BL83" s="67"/>
      <c r="BM83" s="67"/>
      <c r="BN83" s="67"/>
      <c r="BO83" s="67"/>
      <c r="BP83" s="67"/>
      <c r="BQ83" s="67"/>
      <c r="BR83" s="67"/>
      <c r="BS83" s="67"/>
      <c r="BT83" s="67"/>
      <c r="BU83" s="67"/>
      <c r="BV83" s="67"/>
      <c r="BW83" s="67"/>
      <c r="BX83" s="67"/>
      <c r="BY83" s="67"/>
      <c r="BZ83" s="67"/>
      <c r="CA83" s="67"/>
      <c r="CB83" s="67"/>
      <c r="CC83" s="67"/>
      <c r="CD83" s="67"/>
      <c r="CE83" s="67"/>
      <c r="CF83" s="67"/>
    </row>
    <row r="84" spans="1:84" x14ac:dyDescent="0.15">
      <c r="A84" s="39"/>
      <c r="B84" s="35">
        <v>4</v>
      </c>
      <c r="D84" s="1"/>
      <c r="E84" s="45"/>
      <c r="H84" s="21">
        <f t="shared" si="12"/>
        <v>0</v>
      </c>
      <c r="I84" s="26">
        <f t="shared" si="13"/>
        <v>0</v>
      </c>
      <c r="J84" s="21"/>
      <c r="K84" s="48"/>
      <c r="L84" s="48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7"/>
      <c r="AL84" s="67"/>
      <c r="AM84" s="67"/>
      <c r="AN84" s="67"/>
      <c r="AO84" s="67"/>
      <c r="AP84" s="67"/>
      <c r="AQ84" s="67"/>
      <c r="AR84" s="67"/>
      <c r="AS84" s="67"/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/>
      <c r="BH84" s="67"/>
      <c r="BI84" s="67"/>
      <c r="BJ84" s="67"/>
      <c r="BK84" s="67"/>
      <c r="BL84" s="67"/>
      <c r="BM84" s="67"/>
      <c r="BN84" s="67"/>
      <c r="BO84" s="67"/>
      <c r="BP84" s="67"/>
      <c r="BQ84" s="67"/>
      <c r="BR84" s="67"/>
      <c r="BS84" s="67"/>
      <c r="BT84" s="67"/>
      <c r="BU84" s="67"/>
      <c r="BV84" s="67"/>
      <c r="BW84" s="67"/>
      <c r="BX84" s="67"/>
      <c r="BY84" s="67"/>
      <c r="BZ84" s="67"/>
      <c r="CA84" s="67"/>
      <c r="CB84" s="67"/>
      <c r="CC84" s="67"/>
      <c r="CD84" s="67"/>
      <c r="CE84" s="67"/>
      <c r="CF84" s="67"/>
    </row>
    <row r="85" spans="1:84" x14ac:dyDescent="0.15">
      <c r="A85" s="21"/>
      <c r="B85" s="77">
        <v>5</v>
      </c>
      <c r="D85" s="1"/>
      <c r="E85" s="45"/>
      <c r="F85" s="44"/>
      <c r="H85" s="21">
        <f t="shared" si="12"/>
        <v>0</v>
      </c>
      <c r="I85" s="26">
        <f t="shared" si="13"/>
        <v>0</v>
      </c>
      <c r="J85" s="21"/>
      <c r="K85" s="48"/>
      <c r="L85" s="48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67"/>
      <c r="AO85" s="67"/>
      <c r="AP85" s="67"/>
      <c r="AQ85" s="67"/>
      <c r="AR85" s="67"/>
      <c r="AS85" s="67"/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67"/>
      <c r="BO85" s="67"/>
      <c r="BP85" s="67"/>
      <c r="BQ85" s="67"/>
      <c r="BR85" s="67"/>
      <c r="BS85" s="67"/>
      <c r="BT85" s="67"/>
      <c r="BU85" s="67"/>
      <c r="BV85" s="67"/>
      <c r="BW85" s="67"/>
      <c r="BX85" s="67"/>
      <c r="BY85" s="67"/>
      <c r="BZ85" s="67"/>
      <c r="CA85" s="67"/>
      <c r="CB85" s="67"/>
      <c r="CC85" s="67"/>
      <c r="CD85" s="67"/>
      <c r="CE85" s="67"/>
      <c r="CF85" s="67"/>
    </row>
    <row r="86" spans="1:84" x14ac:dyDescent="0.15">
      <c r="A86" s="60" t="s">
        <v>114</v>
      </c>
      <c r="B86" s="56"/>
      <c r="C86" s="56"/>
      <c r="D86" s="56"/>
      <c r="E86" s="57"/>
      <c r="F86" s="56"/>
      <c r="K86" s="48"/>
      <c r="L86" s="48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7"/>
      <c r="AI86" s="67"/>
      <c r="AJ86" s="67"/>
      <c r="AK86" s="67"/>
      <c r="AL86" s="67"/>
      <c r="AM86" s="67"/>
      <c r="AN86" s="67"/>
      <c r="AO86" s="67"/>
      <c r="AP86" s="67"/>
      <c r="AQ86" s="67"/>
      <c r="AR86" s="67"/>
      <c r="AS86" s="67"/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/>
      <c r="BH86" s="67"/>
      <c r="BI86" s="67"/>
      <c r="BJ86" s="67"/>
      <c r="BK86" s="67"/>
      <c r="BL86" s="67"/>
      <c r="BM86" s="67"/>
      <c r="BN86" s="67"/>
      <c r="BO86" s="67"/>
      <c r="BP86" s="67"/>
      <c r="BQ86" s="67"/>
      <c r="BR86" s="67"/>
      <c r="BS86" s="67"/>
      <c r="BT86" s="67"/>
      <c r="BU86" s="67"/>
      <c r="BV86" s="67"/>
      <c r="BW86" s="67"/>
      <c r="BX86" s="67"/>
      <c r="BY86" s="67"/>
      <c r="BZ86" s="67"/>
      <c r="CA86" s="67"/>
      <c r="CB86" s="67"/>
      <c r="CC86" s="67"/>
      <c r="CD86" s="67"/>
      <c r="CE86" s="67"/>
      <c r="CF86" s="67"/>
    </row>
    <row r="87" spans="1:84" x14ac:dyDescent="0.15">
      <c r="A87" s="39"/>
      <c r="B87" s="35">
        <v>1</v>
      </c>
      <c r="D87" s="1"/>
      <c r="E87" s="45"/>
      <c r="F87" s="44"/>
      <c r="H87" s="21">
        <f t="shared" ref="H87:H88" si="14">$C87-$E87</f>
        <v>0</v>
      </c>
      <c r="I87" s="26">
        <f t="shared" ref="I87:I88" si="15">$H87/3</f>
        <v>0</v>
      </c>
      <c r="J87" s="21"/>
      <c r="K87" s="48"/>
      <c r="L87" s="48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  <c r="AI87" s="67"/>
      <c r="AJ87" s="67"/>
      <c r="AK87" s="67"/>
      <c r="AL87" s="67"/>
      <c r="AM87" s="67"/>
      <c r="AN87" s="67"/>
      <c r="AO87" s="67"/>
      <c r="AP87" s="67"/>
      <c r="AQ87" s="67"/>
      <c r="AR87" s="67"/>
      <c r="AS87" s="67"/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/>
      <c r="BH87" s="67"/>
      <c r="BI87" s="67"/>
      <c r="BJ87" s="67"/>
      <c r="BK87" s="67"/>
      <c r="BL87" s="67"/>
      <c r="BM87" s="67"/>
      <c r="BN87" s="67"/>
      <c r="BO87" s="67"/>
      <c r="BP87" s="67"/>
      <c r="BQ87" s="67"/>
      <c r="BR87" s="67"/>
      <c r="BS87" s="67"/>
      <c r="BT87" s="67"/>
      <c r="BU87" s="67"/>
      <c r="BV87" s="67"/>
      <c r="BW87" s="67"/>
      <c r="BX87" s="67"/>
      <c r="BY87" s="67"/>
      <c r="BZ87" s="67"/>
      <c r="CA87" s="67"/>
      <c r="CB87" s="67"/>
      <c r="CC87" s="67"/>
      <c r="CD87" s="67"/>
      <c r="CE87" s="67"/>
      <c r="CF87" s="67"/>
    </row>
    <row r="88" spans="1:84" x14ac:dyDescent="0.15">
      <c r="A88" s="21"/>
      <c r="B88" s="77">
        <v>2</v>
      </c>
      <c r="D88" s="1"/>
      <c r="E88" s="45"/>
      <c r="F88" s="44"/>
      <c r="H88" s="21">
        <f t="shared" si="14"/>
        <v>0</v>
      </c>
      <c r="I88" s="26">
        <f t="shared" si="15"/>
        <v>0</v>
      </c>
      <c r="J88" s="21"/>
      <c r="K88" s="48"/>
      <c r="L88" s="48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  <c r="AJ88" s="67"/>
      <c r="AK88" s="67"/>
      <c r="AL88" s="67"/>
      <c r="AM88" s="67"/>
      <c r="AN88" s="67"/>
      <c r="AO88" s="67"/>
      <c r="AP88" s="67"/>
      <c r="AQ88" s="67"/>
      <c r="AR88" s="67"/>
      <c r="AS88" s="67"/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/>
      <c r="BH88" s="67"/>
      <c r="BI88" s="67"/>
      <c r="BJ88" s="67"/>
      <c r="BK88" s="67"/>
      <c r="BL88" s="67"/>
      <c r="BM88" s="67"/>
      <c r="BN88" s="67"/>
      <c r="BO88" s="67"/>
      <c r="BP88" s="67"/>
      <c r="BQ88" s="67"/>
      <c r="BR88" s="67"/>
      <c r="BS88" s="67"/>
      <c r="BT88" s="67"/>
      <c r="BU88" s="67"/>
      <c r="BV88" s="67"/>
      <c r="BW88" s="67"/>
      <c r="BX88" s="67"/>
      <c r="BY88" s="67"/>
      <c r="BZ88" s="67"/>
      <c r="CA88" s="67"/>
      <c r="CB88" s="67"/>
      <c r="CC88" s="67"/>
      <c r="CD88" s="67"/>
      <c r="CE88" s="67"/>
      <c r="CF88" s="67"/>
    </row>
    <row r="89" spans="1:84" x14ac:dyDescent="0.15">
      <c r="A89" s="82" t="s">
        <v>109</v>
      </c>
      <c r="B89" s="36"/>
      <c r="C89" s="50"/>
      <c r="D89" s="36"/>
      <c r="E89" s="36"/>
      <c r="F89" s="36"/>
      <c r="K89" s="48"/>
      <c r="L89" s="48"/>
      <c r="N89" s="80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  <c r="AN89" s="67"/>
      <c r="AO89" s="67"/>
      <c r="AP89" s="67"/>
      <c r="AQ89" s="67"/>
      <c r="AR89" s="67"/>
      <c r="AS89" s="67"/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/>
      <c r="BH89" s="67"/>
      <c r="BI89" s="67"/>
      <c r="BJ89" s="67"/>
      <c r="BK89" s="67"/>
      <c r="BL89" s="67"/>
      <c r="BM89" s="67"/>
      <c r="BN89" s="67"/>
      <c r="BO89" s="67"/>
      <c r="BP89" s="67"/>
      <c r="BQ89" s="67"/>
      <c r="BR89" s="67"/>
      <c r="BS89" s="67"/>
      <c r="BT89" s="67"/>
      <c r="BU89" s="67"/>
      <c r="BV89" s="67"/>
      <c r="BW89" s="67"/>
      <c r="BX89" s="67"/>
      <c r="BY89" s="67"/>
      <c r="BZ89" s="67"/>
      <c r="CA89" s="67"/>
      <c r="CB89" s="67"/>
      <c r="CC89" s="67"/>
      <c r="CD89" s="67"/>
      <c r="CE89" s="67"/>
      <c r="CF89" s="67"/>
    </row>
    <row r="90" spans="1:84" x14ac:dyDescent="0.15">
      <c r="A90" s="8"/>
      <c r="B90" s="35"/>
      <c r="D90" s="1"/>
      <c r="E90" s="45"/>
      <c r="P90" s="44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/>
      <c r="AK90" s="67"/>
      <c r="AL90" s="67"/>
      <c r="AM90" s="67"/>
      <c r="AN90" s="67"/>
      <c r="AO90" s="67"/>
      <c r="AP90" s="67"/>
      <c r="AQ90" s="67"/>
      <c r="AR90" s="67"/>
      <c r="AS90" s="67"/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/>
      <c r="BH90" s="67"/>
      <c r="BI90" s="67"/>
      <c r="BJ90" s="67"/>
      <c r="BK90" s="67"/>
      <c r="BL90" s="67"/>
      <c r="BM90" s="67"/>
      <c r="BN90" s="67"/>
      <c r="BO90" s="67"/>
      <c r="BP90" s="67"/>
      <c r="BQ90" s="67"/>
      <c r="BR90" s="67"/>
      <c r="BS90" s="67"/>
      <c r="BT90" s="67"/>
      <c r="BU90" s="67"/>
      <c r="BV90" s="67"/>
      <c r="BW90" s="67"/>
      <c r="BX90" s="67"/>
      <c r="BY90" s="67"/>
      <c r="BZ90" s="67"/>
      <c r="CA90" s="67"/>
      <c r="CB90" s="67"/>
      <c r="CC90" s="67"/>
      <c r="CD90" s="67"/>
      <c r="CE90" s="67"/>
      <c r="CF90" s="67"/>
    </row>
    <row r="91" spans="1:84" x14ac:dyDescent="0.15">
      <c r="A91" s="8"/>
      <c r="B91" s="35"/>
      <c r="D91" s="1"/>
      <c r="E91" s="45"/>
      <c r="O91" s="42"/>
      <c r="P91" s="44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67"/>
      <c r="AO91" s="67"/>
      <c r="AP91" s="67"/>
      <c r="AQ91" s="67"/>
      <c r="AR91" s="67"/>
      <c r="AS91" s="67"/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67"/>
      <c r="BO91" s="67"/>
      <c r="BP91" s="67"/>
      <c r="BQ91" s="67"/>
      <c r="BR91" s="67"/>
      <c r="BS91" s="67"/>
      <c r="BT91" s="67"/>
      <c r="BU91" s="67"/>
      <c r="BV91" s="67"/>
      <c r="BW91" s="67"/>
      <c r="BX91" s="67"/>
      <c r="BY91" s="67"/>
      <c r="BZ91" s="67"/>
      <c r="CA91" s="67"/>
      <c r="CB91" s="67"/>
      <c r="CC91" s="67"/>
      <c r="CD91" s="67"/>
      <c r="CE91" s="67"/>
      <c r="CF91" s="67"/>
    </row>
    <row r="92" spans="1:84" x14ac:dyDescent="0.15">
      <c r="A92" s="8"/>
      <c r="B92" s="35"/>
      <c r="D92" s="1"/>
      <c r="E92" s="45"/>
      <c r="P92" s="44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67"/>
      <c r="AO92" s="67"/>
      <c r="AP92" s="67"/>
      <c r="AQ92" s="67"/>
      <c r="AR92" s="67"/>
      <c r="AS92" s="67"/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/>
      <c r="BH92" s="67"/>
      <c r="BI92" s="67"/>
      <c r="BJ92" s="67"/>
      <c r="BK92" s="67"/>
      <c r="BL92" s="67"/>
      <c r="BM92" s="67"/>
      <c r="BN92" s="67"/>
      <c r="BO92" s="67"/>
      <c r="BP92" s="67"/>
      <c r="BQ92" s="67"/>
      <c r="BR92" s="67"/>
      <c r="BS92" s="67"/>
      <c r="BT92" s="67"/>
      <c r="BU92" s="67"/>
      <c r="BV92" s="67"/>
      <c r="BW92" s="67"/>
      <c r="BX92" s="67"/>
      <c r="BY92" s="67"/>
      <c r="BZ92" s="67"/>
      <c r="CA92" s="67"/>
      <c r="CB92" s="67"/>
      <c r="CC92" s="67"/>
      <c r="CD92" s="67"/>
      <c r="CE92" s="67"/>
      <c r="CF92" s="67"/>
    </row>
    <row r="93" spans="1:84" x14ac:dyDescent="0.15">
      <c r="A93" s="8"/>
      <c r="B93" s="35"/>
      <c r="C93" s="51"/>
      <c r="D93" s="1"/>
      <c r="E93" s="52"/>
      <c r="F93" s="51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  <c r="AH93" s="67"/>
      <c r="AI93" s="67"/>
      <c r="AJ93" s="67"/>
      <c r="AK93" s="67"/>
      <c r="AL93" s="67"/>
      <c r="AM93" s="67"/>
      <c r="AN93" s="67"/>
      <c r="AO93" s="67"/>
      <c r="AP93" s="67"/>
      <c r="AQ93" s="67"/>
      <c r="AR93" s="67"/>
      <c r="AS93" s="67"/>
      <c r="AT93" s="67"/>
      <c r="AU93" s="67"/>
      <c r="AV93" s="67"/>
      <c r="AW93" s="67"/>
      <c r="AX93" s="67"/>
      <c r="AY93" s="67"/>
      <c r="BB93" s="67"/>
      <c r="BC93" s="67"/>
      <c r="BD93" s="67"/>
      <c r="BE93" s="67"/>
      <c r="BF93" s="67"/>
      <c r="BG93" s="67"/>
      <c r="BH93" s="67"/>
      <c r="BI93" s="67"/>
      <c r="BJ93" s="67"/>
      <c r="BK93" s="67"/>
      <c r="BL93" s="67"/>
      <c r="BM93" s="67"/>
      <c r="BN93" s="67"/>
      <c r="BO93" s="67"/>
      <c r="BP93" s="67"/>
      <c r="BQ93" s="67"/>
      <c r="BR93" s="67"/>
      <c r="BS93" s="67"/>
      <c r="BT93" s="67"/>
      <c r="BU93" s="67"/>
      <c r="BV93" s="67"/>
      <c r="BW93" s="67"/>
      <c r="BX93" s="67"/>
      <c r="BY93" s="67"/>
      <c r="BZ93" s="67"/>
      <c r="CA93" s="67"/>
      <c r="CB93" s="67"/>
      <c r="CC93" s="67"/>
      <c r="CD93" s="67"/>
      <c r="CE93" s="67"/>
      <c r="CF93" s="67"/>
    </row>
    <row r="94" spans="1:84" x14ac:dyDescent="0.15">
      <c r="A94" s="8"/>
      <c r="B94" s="35"/>
      <c r="C94" s="51"/>
      <c r="D94" s="1"/>
      <c r="E94" s="52"/>
      <c r="F94" s="51"/>
      <c r="R94" s="67"/>
      <c r="S94" s="67"/>
      <c r="T94" s="73" t="s">
        <v>105</v>
      </c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67"/>
      <c r="AH94" s="67"/>
      <c r="AI94" s="67"/>
      <c r="AJ94" s="67"/>
      <c r="AK94" s="67"/>
      <c r="AL94" s="67"/>
      <c r="AM94" s="67"/>
      <c r="AN94" s="67"/>
      <c r="AO94" s="67"/>
      <c r="AP94" s="67"/>
      <c r="AQ94" s="67"/>
      <c r="AR94" s="67"/>
      <c r="AS94" s="67"/>
      <c r="AT94" s="67"/>
      <c r="AU94" s="67"/>
      <c r="AV94" s="67"/>
      <c r="AW94" s="67"/>
      <c r="AX94" s="67"/>
      <c r="AY94" s="67"/>
      <c r="BB94" s="67"/>
      <c r="BC94" s="67"/>
      <c r="BD94" s="67"/>
      <c r="BE94" s="67"/>
      <c r="BF94" s="67"/>
      <c r="BG94" s="67"/>
      <c r="BH94" s="67"/>
      <c r="BI94" s="67"/>
      <c r="BJ94" s="67"/>
      <c r="BK94" s="67"/>
      <c r="BL94" s="67"/>
      <c r="BM94" s="67"/>
      <c r="BN94" s="67"/>
      <c r="BO94" s="67"/>
      <c r="BP94" s="67"/>
      <c r="BQ94" s="67"/>
      <c r="BR94" s="67"/>
      <c r="BS94" s="67"/>
      <c r="BT94" s="67"/>
      <c r="BU94" s="67"/>
      <c r="BV94" s="67"/>
      <c r="BW94" s="67"/>
      <c r="BX94" s="67"/>
      <c r="BY94" s="67"/>
      <c r="BZ94" s="67"/>
      <c r="CA94" s="67"/>
      <c r="CB94" s="67"/>
      <c r="CC94" s="67"/>
      <c r="CD94" s="67"/>
      <c r="CE94" s="67"/>
      <c r="CF94" s="67"/>
    </row>
    <row r="95" spans="1:84" x14ac:dyDescent="0.15">
      <c r="A95" s="8"/>
      <c r="B95" s="35"/>
      <c r="D95" s="1"/>
      <c r="E95" s="45"/>
      <c r="R95" s="67"/>
      <c r="S95" s="35"/>
      <c r="T95" s="35"/>
      <c r="U95" s="35"/>
      <c r="V95" s="37"/>
      <c r="W95" s="35"/>
      <c r="X95" s="74"/>
      <c r="Y95" s="76"/>
      <c r="Z95" s="76"/>
      <c r="AA95" s="67"/>
      <c r="AB95" s="67"/>
      <c r="AC95" s="67"/>
      <c r="AD95" s="67"/>
      <c r="AE95" s="67"/>
      <c r="AF95" s="67"/>
      <c r="AG95" s="67"/>
      <c r="AH95" s="67"/>
      <c r="AI95" s="67"/>
      <c r="AJ95" s="67"/>
      <c r="AK95" s="67"/>
      <c r="AL95" s="67"/>
      <c r="AM95" s="67"/>
      <c r="AN95" s="67"/>
      <c r="AO95" s="67"/>
      <c r="AP95" s="67"/>
      <c r="AQ95" s="67"/>
      <c r="AR95" s="67"/>
      <c r="AS95" s="67"/>
      <c r="AT95" s="67"/>
      <c r="AU95" s="67"/>
      <c r="AV95" s="67"/>
      <c r="AW95" s="67"/>
      <c r="AX95" s="67"/>
      <c r="AY95" s="67"/>
      <c r="BB95" s="67"/>
      <c r="BC95" s="67"/>
      <c r="BD95" s="67"/>
      <c r="BE95" s="67"/>
      <c r="BF95" s="67"/>
      <c r="BG95" s="67"/>
      <c r="BH95" s="67"/>
      <c r="BI95" s="67"/>
      <c r="BJ95" s="67"/>
      <c r="BK95" s="67"/>
      <c r="BL95" s="67"/>
      <c r="BM95" s="67"/>
      <c r="BN95" s="67"/>
      <c r="BO95" s="67"/>
      <c r="BP95" s="67"/>
      <c r="BQ95" s="67"/>
      <c r="BR95" s="67"/>
      <c r="BS95" s="67"/>
      <c r="BT95" s="67"/>
      <c r="BU95" s="67"/>
      <c r="BV95" s="67"/>
      <c r="BW95" s="67"/>
      <c r="BX95" s="67"/>
      <c r="BY95" s="67"/>
      <c r="BZ95" s="67"/>
      <c r="CA95" s="67"/>
      <c r="CB95" s="67"/>
      <c r="CC95" s="67"/>
      <c r="CD95" s="67"/>
      <c r="CE95" s="67"/>
      <c r="CF95" s="67"/>
    </row>
    <row r="96" spans="1:84" x14ac:dyDescent="0.15">
      <c r="A96" s="8"/>
      <c r="B96" s="35"/>
      <c r="D96" s="1"/>
      <c r="E96" s="45"/>
      <c r="R96" s="67"/>
      <c r="S96" s="30" t="s">
        <v>92</v>
      </c>
      <c r="T96" s="31" t="s">
        <v>0</v>
      </c>
      <c r="U96" s="31" t="s">
        <v>67</v>
      </c>
      <c r="V96" s="41" t="s">
        <v>68</v>
      </c>
      <c r="W96" s="31" t="s">
        <v>1</v>
      </c>
      <c r="X96" s="75" t="s">
        <v>108</v>
      </c>
      <c r="Y96" s="75" t="s">
        <v>120</v>
      </c>
      <c r="Z96" s="75" t="s">
        <v>121</v>
      </c>
      <c r="AA96" s="67"/>
      <c r="AB96" s="67"/>
      <c r="AC96" s="67"/>
      <c r="AD96" s="67"/>
      <c r="AE96" s="67"/>
      <c r="AF96" s="67"/>
      <c r="AG96" s="67"/>
      <c r="AH96" s="67"/>
      <c r="AI96" s="67"/>
      <c r="AJ96" s="67"/>
      <c r="AK96" s="67"/>
      <c r="AL96" s="67"/>
      <c r="AM96" s="67"/>
      <c r="AN96" s="67"/>
      <c r="AO96" s="67"/>
      <c r="AP96" s="67"/>
      <c r="AQ96" s="67"/>
      <c r="AR96" s="67"/>
      <c r="AS96" s="67"/>
      <c r="AT96" s="67"/>
      <c r="AU96" s="67"/>
      <c r="AV96" s="67"/>
      <c r="AW96" s="67"/>
      <c r="AX96" s="67"/>
      <c r="AY96" s="67"/>
      <c r="BB96" s="67"/>
      <c r="BC96" s="67"/>
      <c r="BD96" s="67"/>
      <c r="BE96" s="67"/>
      <c r="BF96" s="67"/>
      <c r="BG96" s="67"/>
      <c r="BH96" s="67"/>
      <c r="BI96" s="67"/>
      <c r="BJ96" s="67"/>
      <c r="BK96" s="67"/>
      <c r="BL96" s="67"/>
      <c r="BM96" s="67"/>
      <c r="BN96" s="67"/>
      <c r="BO96" s="67"/>
      <c r="BP96" s="67"/>
      <c r="BQ96" s="67"/>
      <c r="BR96" s="67"/>
      <c r="BS96" s="67"/>
      <c r="BT96" s="67"/>
      <c r="BU96" s="67"/>
      <c r="BV96" s="67"/>
      <c r="BW96" s="67"/>
      <c r="BX96" s="67"/>
      <c r="BY96" s="67"/>
      <c r="BZ96" s="67"/>
      <c r="CA96" s="67"/>
      <c r="CB96" s="67"/>
      <c r="CC96" s="67"/>
      <c r="CD96" s="67"/>
      <c r="CE96" s="67"/>
      <c r="CF96" s="67"/>
    </row>
    <row r="97" spans="1:84" x14ac:dyDescent="0.15">
      <c r="A97" s="8"/>
      <c r="B97" s="35"/>
      <c r="D97" s="1"/>
      <c r="E97" s="45"/>
      <c r="R97" s="67"/>
      <c r="S97" s="43" t="s">
        <v>114</v>
      </c>
      <c r="T97" s="32" t="s">
        <v>107</v>
      </c>
      <c r="U97" s="32" t="s">
        <v>90</v>
      </c>
      <c r="V97" s="33" t="s">
        <v>90</v>
      </c>
      <c r="W97" s="32" t="s">
        <v>89</v>
      </c>
      <c r="X97" s="60" t="s">
        <v>89</v>
      </c>
      <c r="Y97" s="60" t="s">
        <v>118</v>
      </c>
      <c r="Z97" s="60" t="s">
        <v>118</v>
      </c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67"/>
      <c r="AS97" s="67"/>
      <c r="AT97" s="67"/>
      <c r="AU97" s="67"/>
      <c r="AV97" s="67"/>
      <c r="AW97" s="67"/>
      <c r="AX97" s="67"/>
      <c r="AY97" s="67"/>
      <c r="BB97" s="67"/>
      <c r="BC97" s="67"/>
      <c r="BD97" s="67"/>
      <c r="BE97" s="67"/>
      <c r="BF97" s="67"/>
      <c r="BG97" s="67"/>
      <c r="BH97" s="67"/>
      <c r="BI97" s="67"/>
      <c r="BJ97" s="67"/>
      <c r="BK97" s="67"/>
      <c r="BL97" s="67"/>
      <c r="BM97" s="67"/>
      <c r="BN97" s="67"/>
      <c r="BO97" s="67"/>
      <c r="BP97" s="67"/>
      <c r="BQ97" s="67"/>
      <c r="BR97" s="67"/>
      <c r="BS97" s="67"/>
      <c r="BT97" s="67"/>
      <c r="BU97" s="67"/>
      <c r="BV97" s="67"/>
      <c r="BW97" s="67"/>
      <c r="BX97" s="67"/>
      <c r="BY97" s="67"/>
      <c r="BZ97" s="67"/>
      <c r="CA97" s="67"/>
      <c r="CB97" s="67"/>
      <c r="CC97" s="67"/>
      <c r="CD97" s="67"/>
      <c r="CE97" s="67"/>
      <c r="CF97" s="67"/>
    </row>
    <row r="98" spans="1:84" x14ac:dyDescent="0.15">
      <c r="A98" s="8"/>
      <c r="B98" s="35"/>
      <c r="D98" s="1"/>
      <c r="E98" s="45"/>
      <c r="R98" s="67"/>
      <c r="S98" s="67"/>
      <c r="T98" s="70">
        <v>10</v>
      </c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67"/>
      <c r="AS98" s="67"/>
      <c r="AT98" s="67"/>
      <c r="AU98" s="67"/>
      <c r="AV98" s="67"/>
      <c r="AW98" s="67"/>
      <c r="AX98" s="67"/>
      <c r="AY98" s="67"/>
      <c r="BB98" s="67"/>
      <c r="BC98" s="67"/>
      <c r="BD98" s="67"/>
      <c r="BE98" s="67"/>
      <c r="BF98" s="67"/>
      <c r="BG98" s="67"/>
      <c r="BH98" s="67"/>
      <c r="BI98" s="67"/>
      <c r="BJ98" s="67"/>
      <c r="BK98" s="67"/>
      <c r="BL98" s="67"/>
      <c r="BM98" s="67"/>
      <c r="BN98" s="67"/>
      <c r="BO98" s="67"/>
      <c r="BP98" s="67"/>
      <c r="BQ98" s="67"/>
      <c r="BR98" s="67"/>
      <c r="BS98" s="67"/>
      <c r="BT98" s="67"/>
      <c r="BU98" s="67"/>
      <c r="BV98" s="67"/>
      <c r="BW98" s="67"/>
      <c r="BX98" s="67"/>
      <c r="BY98" s="67"/>
      <c r="BZ98" s="67"/>
      <c r="CA98" s="67"/>
      <c r="CB98" s="67"/>
      <c r="CC98" s="67"/>
      <c r="CD98" s="67"/>
      <c r="CE98" s="67"/>
      <c r="CF98" s="67"/>
    </row>
    <row r="99" spans="1:84" x14ac:dyDescent="0.15">
      <c r="A99" s="8"/>
      <c r="B99" s="35"/>
      <c r="D99" s="1"/>
      <c r="E99" s="45"/>
      <c r="R99" s="67"/>
      <c r="S99" s="67"/>
      <c r="T99" s="70">
        <v>20</v>
      </c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67"/>
      <c r="AS99" s="67"/>
      <c r="AT99" s="67"/>
      <c r="AU99" s="67"/>
      <c r="AV99" s="67"/>
      <c r="AW99" s="67"/>
      <c r="AX99" s="67"/>
      <c r="AY99" s="67"/>
      <c r="BB99" s="67"/>
      <c r="BC99" s="67"/>
      <c r="BD99" s="67"/>
      <c r="BE99" s="67"/>
      <c r="BF99" s="67"/>
      <c r="BG99" s="67"/>
      <c r="BH99" s="67"/>
      <c r="BI99" s="67"/>
      <c r="BJ99" s="67"/>
      <c r="BK99" s="67"/>
      <c r="BL99" s="67"/>
      <c r="BM99" s="67"/>
      <c r="BN99" s="67"/>
      <c r="BO99" s="67"/>
      <c r="BP99" s="67"/>
      <c r="BQ99" s="67"/>
      <c r="BR99" s="67"/>
      <c r="BS99" s="67"/>
      <c r="BT99" s="67"/>
      <c r="BU99" s="67"/>
      <c r="BV99" s="67"/>
      <c r="BW99" s="67"/>
      <c r="BX99" s="67"/>
      <c r="BY99" s="67"/>
      <c r="BZ99" s="67"/>
      <c r="CA99" s="67"/>
      <c r="CB99" s="67"/>
      <c r="CC99" s="67"/>
      <c r="CD99" s="67"/>
      <c r="CE99" s="67"/>
      <c r="CF99" s="67"/>
    </row>
    <row r="100" spans="1:84" x14ac:dyDescent="0.15">
      <c r="A100" s="8"/>
      <c r="B100" s="35"/>
      <c r="D100" s="1"/>
      <c r="E100" s="45"/>
      <c r="R100" s="67"/>
      <c r="S100" s="67"/>
      <c r="T100" s="66">
        <v>30</v>
      </c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  <c r="AN100" s="67"/>
      <c r="AO100" s="67"/>
      <c r="AP100" s="67"/>
      <c r="AQ100" s="67"/>
      <c r="AR100" s="67"/>
      <c r="AS100" s="67"/>
      <c r="AT100" s="67"/>
      <c r="AU100" s="67"/>
      <c r="AV100" s="67"/>
      <c r="AW100" s="67"/>
      <c r="AX100" s="67"/>
      <c r="AY100" s="67"/>
      <c r="BB100" s="67"/>
      <c r="BC100" s="67"/>
      <c r="BD100" s="67"/>
      <c r="BE100" s="67"/>
      <c r="BF100" s="67"/>
      <c r="BG100" s="67"/>
      <c r="BH100" s="67"/>
      <c r="BI100" s="67"/>
      <c r="BJ100" s="67"/>
      <c r="BK100" s="67"/>
      <c r="BL100" s="67"/>
      <c r="BM100" s="67"/>
      <c r="BN100" s="67"/>
      <c r="BO100" s="67"/>
      <c r="BP100" s="67"/>
      <c r="BQ100" s="67"/>
      <c r="BR100" s="67"/>
      <c r="BS100" s="67"/>
      <c r="BT100" s="67"/>
      <c r="BU100" s="67"/>
      <c r="BV100" s="67"/>
      <c r="BW100" s="67"/>
      <c r="BX100" s="67"/>
      <c r="BY100" s="67"/>
      <c r="BZ100" s="67"/>
      <c r="CA100" s="67"/>
      <c r="CB100" s="67"/>
      <c r="CC100" s="67"/>
      <c r="CD100" s="67"/>
      <c r="CE100" s="67"/>
      <c r="CF100" s="67"/>
    </row>
    <row r="101" spans="1:84" x14ac:dyDescent="0.15">
      <c r="A101" s="8"/>
      <c r="B101" s="35"/>
      <c r="D101" s="1"/>
      <c r="E101" s="45"/>
      <c r="R101" s="67"/>
      <c r="S101" s="67"/>
      <c r="T101" s="71">
        <v>40</v>
      </c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  <c r="AN101" s="67"/>
      <c r="AO101" s="67"/>
      <c r="AP101" s="67"/>
      <c r="AQ101" s="67"/>
      <c r="AR101" s="67"/>
      <c r="AS101" s="67"/>
      <c r="AT101" s="67"/>
      <c r="AU101" s="67"/>
      <c r="AV101" s="67"/>
      <c r="AW101" s="67"/>
      <c r="AX101" s="67"/>
      <c r="AY101" s="67"/>
      <c r="BB101" s="67"/>
      <c r="BC101" s="67"/>
      <c r="BD101" s="67"/>
      <c r="BE101" s="67"/>
      <c r="BF101" s="67"/>
      <c r="BG101" s="67"/>
      <c r="BH101" s="67"/>
      <c r="BI101" s="67"/>
      <c r="BJ101" s="67"/>
      <c r="BK101" s="67"/>
      <c r="BL101" s="67"/>
      <c r="BM101" s="67"/>
      <c r="BN101" s="67"/>
      <c r="BO101" s="67"/>
      <c r="BP101" s="67"/>
      <c r="BQ101" s="67"/>
      <c r="BR101" s="67"/>
      <c r="BS101" s="67"/>
      <c r="BT101" s="67"/>
      <c r="BU101" s="67"/>
      <c r="BV101" s="67"/>
      <c r="BW101" s="67"/>
      <c r="BX101" s="67"/>
      <c r="BY101" s="67"/>
      <c r="BZ101" s="67"/>
      <c r="CA101" s="67"/>
      <c r="CB101" s="67"/>
      <c r="CC101" s="67"/>
      <c r="CD101" s="67"/>
      <c r="CE101" s="67"/>
      <c r="CF101" s="67"/>
    </row>
    <row r="102" spans="1:84" x14ac:dyDescent="0.15">
      <c r="A102" s="8"/>
      <c r="B102" s="35"/>
      <c r="D102" s="1"/>
      <c r="E102" s="45"/>
      <c r="R102" s="67"/>
      <c r="S102" s="72" t="s">
        <v>100</v>
      </c>
      <c r="T102" s="71">
        <v>50</v>
      </c>
      <c r="U102" s="67"/>
      <c r="V102" s="67"/>
      <c r="W102" s="67"/>
      <c r="X102" s="67"/>
      <c r="Y102" s="72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  <c r="AN102" s="67"/>
      <c r="AO102" s="67"/>
      <c r="AP102" s="67"/>
      <c r="AQ102" s="67"/>
      <c r="AR102" s="67"/>
      <c r="AS102" s="67"/>
      <c r="AT102" s="67"/>
      <c r="AU102" s="67"/>
      <c r="AV102" s="67"/>
      <c r="AW102" s="67"/>
      <c r="AX102" s="67"/>
      <c r="AY102" s="67"/>
      <c r="BL102" s="67"/>
      <c r="BM102" s="67"/>
      <c r="BN102" s="67"/>
      <c r="BO102" s="67"/>
      <c r="BP102" s="67"/>
      <c r="BQ102" s="67"/>
      <c r="BR102" s="67"/>
      <c r="BS102" s="67"/>
      <c r="BT102" s="67"/>
      <c r="BU102" s="67"/>
      <c r="BV102" s="67"/>
      <c r="BW102" s="67"/>
      <c r="BX102" s="67"/>
      <c r="BY102" s="67"/>
      <c r="BZ102" s="67"/>
      <c r="CA102" s="67"/>
      <c r="CB102" s="67"/>
      <c r="CC102" s="67"/>
      <c r="CD102" s="67"/>
      <c r="CE102" s="67"/>
      <c r="CF102" s="67"/>
    </row>
    <row r="103" spans="1:84" x14ac:dyDescent="0.15">
      <c r="A103" s="8"/>
      <c r="B103" s="35"/>
      <c r="D103" s="1"/>
      <c r="E103" s="45"/>
      <c r="R103" s="67"/>
      <c r="S103" s="72" t="s">
        <v>101</v>
      </c>
      <c r="T103" s="71">
        <v>60</v>
      </c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  <c r="AN103" s="67"/>
      <c r="AO103" s="67"/>
      <c r="AP103" s="67"/>
      <c r="AQ103" s="67"/>
      <c r="AR103" s="67"/>
      <c r="AS103" s="67"/>
      <c r="AT103" s="67"/>
      <c r="AU103" s="67"/>
      <c r="AV103" s="67"/>
      <c r="AW103" s="67"/>
      <c r="AX103" s="67"/>
      <c r="AY103" s="67"/>
    </row>
    <row r="104" spans="1:84" x14ac:dyDescent="0.15">
      <c r="A104" s="8"/>
      <c r="B104" s="35"/>
      <c r="D104" s="1"/>
      <c r="E104" s="45"/>
      <c r="R104" s="67"/>
      <c r="S104" s="72" t="s">
        <v>102</v>
      </c>
      <c r="T104" s="71">
        <v>70</v>
      </c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  <c r="AN104" s="67"/>
      <c r="AO104" s="67"/>
      <c r="AP104" s="67"/>
      <c r="AQ104" s="67"/>
      <c r="AR104" s="67"/>
      <c r="AS104" s="67"/>
      <c r="AT104" s="67"/>
      <c r="AU104" s="67"/>
      <c r="AV104" s="67"/>
      <c r="AW104" s="67"/>
      <c r="AX104" s="67"/>
      <c r="AY104" s="67"/>
    </row>
    <row r="105" spans="1:84" x14ac:dyDescent="0.15">
      <c r="A105" s="8"/>
      <c r="B105" s="35"/>
      <c r="D105" s="1"/>
      <c r="E105" s="45"/>
      <c r="R105" s="67"/>
      <c r="S105" s="72" t="s">
        <v>103</v>
      </c>
      <c r="T105" s="71">
        <v>80</v>
      </c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  <c r="AN105" s="67"/>
      <c r="AO105" s="67"/>
      <c r="AP105" s="67"/>
      <c r="AQ105" s="67"/>
      <c r="AR105" s="67"/>
      <c r="AS105" s="67"/>
      <c r="AT105" s="67"/>
      <c r="AU105" s="67"/>
      <c r="AV105" s="67"/>
      <c r="AW105" s="67"/>
      <c r="AX105" s="67"/>
      <c r="AY105" s="67"/>
    </row>
    <row r="106" spans="1:84" x14ac:dyDescent="0.15">
      <c r="A106" s="8"/>
      <c r="B106" s="35"/>
      <c r="D106" s="1"/>
      <c r="E106" s="45"/>
      <c r="R106" s="67"/>
      <c r="S106" s="72" t="s">
        <v>104</v>
      </c>
      <c r="T106" s="71">
        <v>90</v>
      </c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  <c r="AN106" s="67"/>
      <c r="AO106" s="67"/>
      <c r="AP106" s="67"/>
      <c r="AQ106" s="67"/>
      <c r="AR106" s="67"/>
      <c r="AS106" s="67"/>
      <c r="AT106" s="67"/>
      <c r="AU106" s="67"/>
      <c r="AV106" s="67"/>
      <c r="AW106" s="67"/>
      <c r="AX106" s="67"/>
      <c r="AY106" s="67"/>
    </row>
    <row r="107" spans="1:84" x14ac:dyDescent="0.15">
      <c r="A107" s="8"/>
      <c r="B107" s="35"/>
      <c r="D107" s="1"/>
      <c r="E107" s="45"/>
      <c r="R107" s="67"/>
      <c r="S107" s="67"/>
      <c r="T107" s="71">
        <v>100</v>
      </c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  <c r="AN107" s="67"/>
      <c r="AO107" s="67"/>
      <c r="AP107" s="67"/>
      <c r="AQ107" s="67"/>
      <c r="AR107" s="67"/>
      <c r="AS107" s="67"/>
      <c r="AT107" s="67"/>
      <c r="AU107" s="67"/>
      <c r="AV107" s="67"/>
      <c r="AW107" s="67"/>
      <c r="AX107" s="67"/>
      <c r="AY107" s="67"/>
    </row>
    <row r="108" spans="1:84" x14ac:dyDescent="0.15">
      <c r="R108" s="67"/>
      <c r="S108" s="67"/>
      <c r="T108" s="71">
        <v>110</v>
      </c>
      <c r="U108" s="67"/>
      <c r="V108" s="67"/>
      <c r="W108" s="67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  <c r="AN108" s="67"/>
      <c r="AO108" s="67"/>
      <c r="AP108" s="67"/>
      <c r="AQ108" s="67"/>
      <c r="AR108" s="67"/>
      <c r="AS108" s="67"/>
      <c r="AT108" s="67"/>
      <c r="AU108" s="67"/>
      <c r="AV108" s="67"/>
      <c r="AW108" s="67"/>
      <c r="AX108" s="67"/>
      <c r="AY108" s="67"/>
    </row>
    <row r="109" spans="1:84" x14ac:dyDescent="0.15">
      <c r="R109" s="67"/>
      <c r="S109" s="67"/>
      <c r="T109" s="71">
        <v>120</v>
      </c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  <c r="AN109" s="67"/>
      <c r="AO109" s="67"/>
      <c r="AP109" s="67"/>
      <c r="AQ109" s="67"/>
      <c r="AR109" s="67"/>
      <c r="AS109" s="67"/>
      <c r="AT109" s="67"/>
      <c r="AU109" s="67"/>
      <c r="AV109" s="67"/>
      <c r="AW109" s="67"/>
      <c r="AX109" s="67"/>
      <c r="AY109" s="67"/>
    </row>
    <row r="110" spans="1:84" x14ac:dyDescent="0.15">
      <c r="R110" s="67"/>
      <c r="S110" s="67"/>
      <c r="T110" s="71">
        <v>130</v>
      </c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  <c r="AN110" s="67"/>
      <c r="AO110" s="67"/>
      <c r="AP110" s="67"/>
      <c r="AQ110" s="67"/>
      <c r="AR110" s="67"/>
      <c r="AS110" s="67"/>
      <c r="AT110" s="67"/>
      <c r="AU110" s="67"/>
      <c r="AV110" s="67"/>
      <c r="AW110" s="67"/>
      <c r="AX110" s="67"/>
      <c r="AY110" s="67"/>
    </row>
    <row r="111" spans="1:84" x14ac:dyDescent="0.15">
      <c r="H111" s="28" t="s">
        <v>93</v>
      </c>
      <c r="I111" s="29" t="s">
        <v>67</v>
      </c>
      <c r="J111" s="29" t="s">
        <v>68</v>
      </c>
      <c r="K111" s="29" t="s">
        <v>88</v>
      </c>
      <c r="L111" s="29" t="s">
        <v>1</v>
      </c>
      <c r="R111" s="67"/>
      <c r="S111" s="72" t="s">
        <v>100</v>
      </c>
      <c r="T111" s="71">
        <v>140</v>
      </c>
      <c r="U111" s="67"/>
      <c r="V111" s="67"/>
      <c r="W111" s="67"/>
      <c r="X111" s="67"/>
      <c r="Y111" s="72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  <c r="AN111" s="67"/>
      <c r="AO111" s="67"/>
      <c r="AP111" s="67"/>
      <c r="AQ111" s="67"/>
      <c r="AR111" s="67"/>
      <c r="AS111" s="67"/>
      <c r="AT111" s="67"/>
      <c r="AU111" s="67"/>
      <c r="AV111" s="67"/>
      <c r="AW111" s="67"/>
      <c r="AX111" s="67"/>
      <c r="AY111" s="67"/>
    </row>
    <row r="112" spans="1:84" x14ac:dyDescent="0.15">
      <c r="H112" s="28" t="s">
        <v>93</v>
      </c>
      <c r="I112" s="29" t="s">
        <v>67</v>
      </c>
      <c r="J112" s="29" t="s">
        <v>68</v>
      </c>
      <c r="K112" s="29" t="s">
        <v>88</v>
      </c>
      <c r="L112" s="29" t="s">
        <v>1</v>
      </c>
      <c r="R112" s="67"/>
      <c r="S112" s="72" t="s">
        <v>101</v>
      </c>
      <c r="T112" s="71">
        <v>150</v>
      </c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  <c r="AN112" s="67"/>
      <c r="AO112" s="67"/>
      <c r="AP112" s="67"/>
      <c r="AQ112" s="67"/>
      <c r="AR112" s="67"/>
      <c r="AS112" s="67"/>
      <c r="AT112" s="67"/>
      <c r="AU112" s="67"/>
      <c r="AV112" s="67"/>
      <c r="AW112" s="67"/>
      <c r="AX112" s="67"/>
      <c r="AY112" s="67"/>
    </row>
    <row r="113" spans="8:51" x14ac:dyDescent="0.15">
      <c r="H113" t="s">
        <v>94</v>
      </c>
      <c r="I113" s="26" t="e">
        <f>AVERAGE(C20:C36)</f>
        <v>#DIV/0!</v>
      </c>
      <c r="J113" s="26" t="e">
        <f>AVERAGE(E20:E36)</f>
        <v>#DIV/0!</v>
      </c>
      <c r="K113" s="26" t="e">
        <f>AVERAGE(D20:D36)</f>
        <v>#DIV/0!</v>
      </c>
      <c r="L113" s="26" t="e">
        <f>AVERAGE(F20:F36)</f>
        <v>#DIV/0!</v>
      </c>
      <c r="R113" s="67"/>
      <c r="S113" s="72" t="s">
        <v>102</v>
      </c>
      <c r="T113" s="71">
        <v>160</v>
      </c>
      <c r="U113" s="67"/>
      <c r="V113" s="67"/>
      <c r="W113" s="67"/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  <c r="AN113" s="67"/>
      <c r="AO113" s="67"/>
      <c r="AP113" s="67"/>
      <c r="AQ113" s="67"/>
      <c r="AR113" s="67"/>
      <c r="AS113" s="67"/>
      <c r="AT113" s="67"/>
      <c r="AU113" s="67"/>
      <c r="AV113" s="67"/>
      <c r="AW113" s="67"/>
      <c r="AX113" s="67"/>
      <c r="AY113" s="67"/>
    </row>
    <row r="114" spans="8:51" ht="14" thickBot="1" x14ac:dyDescent="0.2">
      <c r="H114" s="25" t="s">
        <v>95</v>
      </c>
      <c r="I114" s="27"/>
      <c r="J114" s="27"/>
      <c r="K114" s="27"/>
      <c r="L114" s="27"/>
      <c r="R114" s="67"/>
      <c r="S114" s="72" t="s">
        <v>103</v>
      </c>
      <c r="T114" s="71">
        <v>170</v>
      </c>
      <c r="U114" s="67"/>
      <c r="V114" s="67"/>
      <c r="W114" s="67"/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  <c r="AN114" s="67"/>
      <c r="AO114" s="67"/>
      <c r="AP114" s="67"/>
      <c r="AQ114" s="67"/>
      <c r="AR114" s="67"/>
      <c r="AS114" s="67"/>
      <c r="AT114" s="67"/>
      <c r="AU114" s="67"/>
      <c r="AV114" s="67"/>
      <c r="AW114" s="67"/>
      <c r="AX114" s="67"/>
      <c r="AY114" s="67"/>
    </row>
    <row r="115" spans="8:51" x14ac:dyDescent="0.15">
      <c r="R115" s="67"/>
      <c r="S115" s="72" t="s">
        <v>104</v>
      </c>
      <c r="T115" s="71">
        <v>180</v>
      </c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  <c r="AN115" s="67"/>
      <c r="AO115" s="67"/>
      <c r="AP115" s="67"/>
      <c r="AQ115" s="67"/>
      <c r="AR115" s="67"/>
      <c r="AS115" s="67"/>
      <c r="AT115" s="67"/>
      <c r="AU115" s="67"/>
      <c r="AV115" s="67"/>
      <c r="AW115" s="67"/>
      <c r="AX115" s="67"/>
      <c r="AY115" s="67"/>
    </row>
    <row r="116" spans="8:51" x14ac:dyDescent="0.15">
      <c r="H116" s="46" t="s">
        <v>106</v>
      </c>
      <c r="I116" s="47" t="s">
        <v>67</v>
      </c>
      <c r="J116" s="47" t="s">
        <v>68</v>
      </c>
      <c r="K116" s="47" t="s">
        <v>88</v>
      </c>
      <c r="L116" s="47" t="s">
        <v>1</v>
      </c>
      <c r="R116" s="67"/>
      <c r="S116" s="67"/>
      <c r="T116" s="71">
        <v>190</v>
      </c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  <c r="AN116" s="67"/>
      <c r="AO116" s="67"/>
      <c r="AP116" s="67"/>
      <c r="AQ116" s="67"/>
      <c r="AR116" s="67"/>
      <c r="AS116" s="67"/>
      <c r="AT116" s="67"/>
      <c r="AU116" s="67"/>
      <c r="AV116" s="67"/>
      <c r="AW116" s="67"/>
      <c r="AX116" s="67"/>
      <c r="AY116" s="67"/>
    </row>
    <row r="117" spans="8:51" x14ac:dyDescent="0.15">
      <c r="H117" s="46" t="s">
        <v>106</v>
      </c>
      <c r="I117" s="47" t="s">
        <v>67</v>
      </c>
      <c r="J117" s="47" t="s">
        <v>68</v>
      </c>
      <c r="K117" s="47" t="s">
        <v>88</v>
      </c>
      <c r="L117" s="47" t="s">
        <v>1</v>
      </c>
      <c r="R117" s="67"/>
      <c r="S117" s="67"/>
      <c r="T117" s="71">
        <v>200</v>
      </c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  <c r="AN117" s="67"/>
      <c r="AO117" s="67"/>
      <c r="AP117" s="67"/>
      <c r="AQ117" s="67"/>
      <c r="AR117" s="67"/>
      <c r="AS117" s="67"/>
      <c r="AT117" s="67"/>
      <c r="AU117" s="67"/>
      <c r="AV117" s="67"/>
      <c r="AW117" s="67"/>
      <c r="AX117" s="67"/>
      <c r="AY117" s="67"/>
    </row>
    <row r="118" spans="8:51" x14ac:dyDescent="0.15">
      <c r="H118" t="s">
        <v>94</v>
      </c>
      <c r="I118" s="26" t="e">
        <f>AVERAGE(C38:C79)</f>
        <v>#DIV/0!</v>
      </c>
      <c r="J118" s="26" t="e">
        <f>AVERAGE(E38:E79)</f>
        <v>#DIV/0!</v>
      </c>
      <c r="K118" s="26" t="e">
        <f>AVERAGE(D38:D79)</f>
        <v>#DIV/0!</v>
      </c>
      <c r="L118" s="26" t="e">
        <f>AVERAGE(F38:F79)</f>
        <v>#DIV/0!</v>
      </c>
      <c r="R118" s="67"/>
      <c r="S118" s="67"/>
      <c r="T118" s="71">
        <v>210</v>
      </c>
      <c r="U118" s="67"/>
      <c r="V118" s="67"/>
      <c r="W118" s="67"/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  <c r="AN118" s="67"/>
      <c r="AO118" s="67"/>
      <c r="AP118" s="67"/>
      <c r="AQ118" s="67"/>
      <c r="AR118" s="67"/>
      <c r="AS118" s="67"/>
      <c r="AT118" s="67"/>
      <c r="AU118" s="67"/>
      <c r="AV118" s="67"/>
      <c r="AW118" s="67"/>
      <c r="AX118" s="67"/>
      <c r="AY118" s="67"/>
    </row>
    <row r="119" spans="8:51" ht="14" thickBot="1" x14ac:dyDescent="0.2">
      <c r="H119" s="25"/>
      <c r="I119" s="27"/>
      <c r="J119" s="27"/>
      <c r="K119" s="27"/>
      <c r="L119" s="27"/>
      <c r="R119" s="67"/>
      <c r="S119" s="67"/>
      <c r="T119" s="71">
        <v>220</v>
      </c>
      <c r="U119" s="67"/>
      <c r="V119" s="67"/>
      <c r="W119" s="67"/>
      <c r="X119" s="67"/>
      <c r="Y119" s="72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  <c r="AN119" s="67"/>
      <c r="AO119" s="67"/>
      <c r="AP119" s="67"/>
      <c r="AQ119" s="67"/>
      <c r="AR119" s="67"/>
      <c r="AS119" s="67"/>
      <c r="AT119" s="67"/>
      <c r="AU119" s="67"/>
      <c r="AV119" s="67"/>
      <c r="AW119" s="67"/>
      <c r="AX119" s="67"/>
      <c r="AY119" s="67"/>
    </row>
    <row r="120" spans="8:51" ht="14" thickBot="1" x14ac:dyDescent="0.2">
      <c r="H120" s="61" t="s">
        <v>110</v>
      </c>
      <c r="I120" s="62" t="s">
        <v>111</v>
      </c>
      <c r="J120" s="54"/>
      <c r="K120" s="54"/>
      <c r="L120" s="54"/>
      <c r="R120" s="67"/>
      <c r="S120" s="72" t="s">
        <v>100</v>
      </c>
      <c r="T120" s="71">
        <v>230</v>
      </c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  <c r="AN120" s="67"/>
      <c r="AO120" s="67"/>
      <c r="AP120" s="67"/>
      <c r="AQ120" s="67"/>
      <c r="AR120" s="67"/>
      <c r="AS120" s="67"/>
      <c r="AT120" s="67"/>
      <c r="AU120" s="67"/>
      <c r="AV120" s="67"/>
      <c r="AW120" s="67"/>
      <c r="AX120" s="67"/>
      <c r="AY120" s="67"/>
    </row>
    <row r="121" spans="8:51" ht="14" thickBot="1" x14ac:dyDescent="0.2">
      <c r="H121" s="55" t="s">
        <v>112</v>
      </c>
      <c r="I121" s="69" t="e">
        <f>AVERAGE(J20:J36)</f>
        <v>#DIV/0!</v>
      </c>
      <c r="J121" s="55"/>
      <c r="K121" s="55"/>
      <c r="L121" s="55"/>
      <c r="N121" s="17" t="s">
        <v>67</v>
      </c>
      <c r="O121" s="18" t="s">
        <v>68</v>
      </c>
      <c r="P121" s="19" t="s">
        <v>69</v>
      </c>
      <c r="R121" s="67"/>
      <c r="S121" s="72" t="s">
        <v>101</v>
      </c>
      <c r="T121" s="71">
        <v>240</v>
      </c>
      <c r="U121" s="67"/>
      <c r="V121" s="67"/>
      <c r="W121" s="67"/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  <c r="AN121" s="67"/>
      <c r="AO121" s="67"/>
      <c r="AP121" s="67"/>
      <c r="AQ121" s="67"/>
      <c r="AR121" s="67"/>
      <c r="AS121" s="67"/>
      <c r="AT121" s="67"/>
      <c r="AU121" s="67"/>
      <c r="AV121" s="67"/>
      <c r="AW121" s="67"/>
      <c r="AX121" s="67"/>
      <c r="AY121" s="67"/>
    </row>
    <row r="122" spans="8:51" x14ac:dyDescent="0.15">
      <c r="H122" s="61" t="s">
        <v>113</v>
      </c>
      <c r="I122" s="62" t="s">
        <v>111</v>
      </c>
      <c r="J122" s="53"/>
      <c r="K122" s="53"/>
      <c r="L122" s="53"/>
      <c r="N122" s="14" t="s">
        <v>80</v>
      </c>
      <c r="O122" s="15" t="s">
        <v>82</v>
      </c>
      <c r="P122" s="16" t="s">
        <v>70</v>
      </c>
      <c r="R122" s="67"/>
      <c r="S122" s="72" t="s">
        <v>102</v>
      </c>
      <c r="T122" s="71">
        <v>250</v>
      </c>
      <c r="U122" s="67"/>
      <c r="V122" s="67"/>
      <c r="W122" s="67"/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  <c r="AN122" s="67"/>
      <c r="AO122" s="67"/>
      <c r="AP122" s="67"/>
      <c r="AQ122" s="67"/>
      <c r="AR122" s="67"/>
      <c r="AS122" s="67"/>
      <c r="AT122" s="67"/>
      <c r="AU122" s="67"/>
      <c r="AV122" s="67"/>
      <c r="AW122" s="67"/>
      <c r="AX122" s="67"/>
      <c r="AY122" s="67"/>
    </row>
    <row r="123" spans="8:51" ht="14" thickBot="1" x14ac:dyDescent="0.2">
      <c r="H123" s="63" t="s">
        <v>112</v>
      </c>
      <c r="I123" s="64" t="e">
        <f>AVERAGE(J38:J79)</f>
        <v>#DIV/0!</v>
      </c>
      <c r="J123" s="63"/>
      <c r="K123" s="63"/>
      <c r="L123" s="63"/>
      <c r="N123" s="9" t="s">
        <v>81</v>
      </c>
      <c r="O123" s="8" t="s">
        <v>83</v>
      </c>
      <c r="P123" s="10" t="s">
        <v>72</v>
      </c>
      <c r="R123" s="67"/>
      <c r="S123" s="72" t="s">
        <v>103</v>
      </c>
      <c r="T123" s="71">
        <v>260</v>
      </c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  <c r="AN123" s="67"/>
      <c r="AO123" s="67"/>
      <c r="AP123" s="67"/>
      <c r="AQ123" s="67"/>
      <c r="AR123" s="67"/>
      <c r="AS123" s="67"/>
      <c r="AT123" s="67"/>
      <c r="AU123" s="67"/>
      <c r="AV123" s="67"/>
      <c r="AW123" s="67"/>
      <c r="AX123" s="67"/>
      <c r="AY123" s="67"/>
    </row>
    <row r="124" spans="8:51" x14ac:dyDescent="0.15">
      <c r="N124" s="9" t="s">
        <v>73</v>
      </c>
      <c r="O124" s="8" t="s">
        <v>74</v>
      </c>
      <c r="P124" s="10">
        <v>1</v>
      </c>
      <c r="R124" s="67"/>
      <c r="S124" s="72" t="s">
        <v>104</v>
      </c>
      <c r="T124" s="71">
        <v>270</v>
      </c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  <c r="AN124" s="67"/>
      <c r="AO124" s="67"/>
      <c r="AP124" s="67"/>
      <c r="AQ124" s="67"/>
      <c r="AR124" s="67"/>
      <c r="AS124" s="67"/>
      <c r="AT124" s="67"/>
      <c r="AU124" s="67"/>
      <c r="AV124" s="67"/>
      <c r="AW124" s="67"/>
      <c r="AX124" s="67"/>
      <c r="AY124" s="67"/>
    </row>
    <row r="125" spans="8:51" x14ac:dyDescent="0.15">
      <c r="H125" s="61" t="s">
        <v>117</v>
      </c>
      <c r="I125" s="62" t="s">
        <v>111</v>
      </c>
      <c r="J125" s="53"/>
      <c r="K125" s="53"/>
      <c r="L125" s="53"/>
      <c r="N125" s="9" t="s">
        <v>75</v>
      </c>
      <c r="O125" s="8" t="s">
        <v>76</v>
      </c>
      <c r="P125" s="10">
        <v>2</v>
      </c>
      <c r="R125" s="67"/>
      <c r="S125" s="67"/>
      <c r="T125" s="71">
        <v>280</v>
      </c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  <c r="AN125" s="67"/>
      <c r="AO125" s="67"/>
      <c r="AP125" s="67"/>
      <c r="AQ125" s="67"/>
      <c r="AR125" s="67"/>
      <c r="AS125" s="67"/>
      <c r="AT125" s="67"/>
      <c r="AU125" s="67"/>
      <c r="AV125" s="67"/>
      <c r="AW125" s="67"/>
      <c r="AX125" s="67"/>
      <c r="AY125" s="67"/>
    </row>
    <row r="126" spans="8:51" ht="14" thickBot="1" x14ac:dyDescent="0.2">
      <c r="H126" s="65" t="s">
        <v>112</v>
      </c>
      <c r="I126" s="83" t="e">
        <f>AVERAGE(J23:J28)</f>
        <v>#DIV/0!</v>
      </c>
      <c r="J126" s="63"/>
      <c r="K126" s="63"/>
      <c r="L126" s="63"/>
      <c r="N126" s="9" t="s">
        <v>77</v>
      </c>
      <c r="O126" s="8" t="s">
        <v>78</v>
      </c>
      <c r="P126" s="10">
        <v>3</v>
      </c>
      <c r="S126" s="67"/>
      <c r="T126" s="71">
        <v>290</v>
      </c>
      <c r="U126" s="67"/>
      <c r="V126" s="67"/>
      <c r="W126" s="67"/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  <c r="AN126" s="67"/>
      <c r="AO126" s="67"/>
      <c r="AP126" s="67"/>
      <c r="AQ126" s="67"/>
      <c r="AR126" s="67"/>
      <c r="AS126" s="67"/>
      <c r="AT126" s="67"/>
      <c r="AU126" s="67"/>
      <c r="AV126" s="67"/>
      <c r="AW126" s="67"/>
      <c r="AX126" s="67"/>
    </row>
    <row r="127" spans="8:51" ht="14" thickBot="1" x14ac:dyDescent="0.2">
      <c r="N127" s="11" t="s">
        <v>79</v>
      </c>
      <c r="O127" s="12" t="s">
        <v>71</v>
      </c>
      <c r="P127" s="13">
        <v>4</v>
      </c>
      <c r="S127" s="67"/>
      <c r="T127" s="71">
        <v>300</v>
      </c>
      <c r="U127" s="67"/>
      <c r="V127" s="67"/>
      <c r="W127" s="67"/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  <c r="AN127" s="67"/>
      <c r="AO127" s="67"/>
      <c r="AP127" s="67"/>
      <c r="AQ127" s="67"/>
      <c r="AR127" s="67"/>
      <c r="AS127" s="67"/>
      <c r="AT127" s="67"/>
      <c r="AU127" s="67"/>
      <c r="AV127" s="67"/>
      <c r="AW127" s="67"/>
      <c r="AX127" s="67"/>
    </row>
    <row r="128" spans="8:51" x14ac:dyDescent="0.15">
      <c r="H128" s="61" t="s">
        <v>123</v>
      </c>
      <c r="I128" s="62" t="s">
        <v>118</v>
      </c>
      <c r="J128" s="53"/>
      <c r="K128" s="53"/>
      <c r="L128" s="53"/>
      <c r="S128" s="67"/>
      <c r="T128" s="71">
        <v>310</v>
      </c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  <c r="AN128" s="67"/>
      <c r="AO128" s="67"/>
      <c r="AP128" s="67"/>
      <c r="AQ128" s="67"/>
      <c r="AR128" s="67"/>
      <c r="AS128" s="67"/>
      <c r="AT128" s="67"/>
      <c r="AU128" s="67"/>
      <c r="AV128" s="67"/>
      <c r="AW128" s="67"/>
      <c r="AX128" s="67"/>
    </row>
    <row r="129" spans="8:50" ht="14" thickBot="1" x14ac:dyDescent="0.2">
      <c r="H129" s="65" t="s">
        <v>112</v>
      </c>
      <c r="I129" s="63" t="e">
        <f>AVERAGE(K20:K36)</f>
        <v>#DIV/0!</v>
      </c>
      <c r="J129" s="63"/>
      <c r="K129" s="63"/>
      <c r="L129" s="63"/>
      <c r="S129" s="67"/>
      <c r="T129" s="71">
        <v>320</v>
      </c>
      <c r="U129" s="67"/>
      <c r="V129" s="67"/>
      <c r="W129" s="67"/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  <c r="AN129" s="67"/>
      <c r="AO129" s="67"/>
      <c r="AP129" s="67"/>
      <c r="AQ129" s="67"/>
      <c r="AR129" s="67"/>
      <c r="AS129" s="67"/>
      <c r="AT129" s="67"/>
      <c r="AU129" s="67"/>
      <c r="AV129" s="67"/>
      <c r="AW129" s="67"/>
      <c r="AX129" s="67"/>
    </row>
    <row r="130" spans="8:50" x14ac:dyDescent="0.15">
      <c r="S130" s="67"/>
      <c r="T130" s="71">
        <v>330</v>
      </c>
      <c r="U130" s="67"/>
      <c r="V130" s="67"/>
      <c r="W130" s="67"/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  <c r="AN130" s="67"/>
      <c r="AO130" s="67"/>
      <c r="AP130" s="67"/>
      <c r="AQ130" s="67"/>
      <c r="AR130" s="67"/>
      <c r="AS130" s="67"/>
      <c r="AT130" s="67"/>
      <c r="AU130" s="67"/>
      <c r="AV130" s="67"/>
      <c r="AW130" s="67"/>
      <c r="AX130" s="67"/>
    </row>
    <row r="131" spans="8:50" x14ac:dyDescent="0.15">
      <c r="H131" s="61" t="s">
        <v>124</v>
      </c>
      <c r="I131" s="62" t="s">
        <v>119</v>
      </c>
      <c r="J131" s="53"/>
      <c r="K131" s="53"/>
      <c r="L131" s="53"/>
      <c r="S131" s="67"/>
      <c r="T131" s="67"/>
      <c r="U131" s="67"/>
      <c r="V131" s="67"/>
      <c r="W131" s="67"/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  <c r="AN131" s="67"/>
      <c r="AO131" s="67"/>
      <c r="AP131" s="67"/>
      <c r="AQ131" s="67"/>
      <c r="AR131" s="67"/>
      <c r="AS131" s="67"/>
      <c r="AT131" s="67"/>
      <c r="AU131" s="67"/>
      <c r="AV131" s="67"/>
      <c r="AW131" s="67"/>
      <c r="AX131" s="67"/>
    </row>
    <row r="132" spans="8:50" ht="14" thickBot="1" x14ac:dyDescent="0.2">
      <c r="H132" s="65" t="s">
        <v>112</v>
      </c>
      <c r="I132" s="63" t="e">
        <f>AVERAGE(L20:L36)</f>
        <v>#DIV/0!</v>
      </c>
      <c r="J132" s="63"/>
      <c r="K132" s="63"/>
      <c r="L132" s="63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  <c r="AN132" s="67"/>
      <c r="AO132" s="67"/>
      <c r="AP132" s="67"/>
      <c r="AQ132" s="67"/>
      <c r="AR132" s="67"/>
      <c r="AS132" s="67"/>
      <c r="AT132" s="67"/>
      <c r="AU132" s="67"/>
      <c r="AV132" s="67"/>
      <c r="AW132" s="67"/>
      <c r="AX132" s="67"/>
    </row>
    <row r="134" spans="8:50" x14ac:dyDescent="0.15">
      <c r="H134" s="61" t="s">
        <v>125</v>
      </c>
      <c r="I134" s="62" t="s">
        <v>118</v>
      </c>
      <c r="J134" s="53"/>
      <c r="K134" s="53"/>
      <c r="L134" s="53"/>
    </row>
    <row r="135" spans="8:50" ht="14" thickBot="1" x14ac:dyDescent="0.2">
      <c r="H135" s="65" t="s">
        <v>112</v>
      </c>
      <c r="I135" s="83" t="e">
        <f>AVERAGE(K38:K79)</f>
        <v>#DIV/0!</v>
      </c>
      <c r="J135" s="63"/>
      <c r="K135" s="63"/>
      <c r="L135" s="63"/>
      <c r="N135">
        <v>9</v>
      </c>
    </row>
    <row r="136" spans="8:50" x14ac:dyDescent="0.15">
      <c r="I136" s="21"/>
    </row>
    <row r="137" spans="8:50" x14ac:dyDescent="0.15">
      <c r="H137" s="61" t="s">
        <v>126</v>
      </c>
      <c r="I137" s="62" t="s">
        <v>119</v>
      </c>
      <c r="J137" s="53"/>
      <c r="K137" s="53"/>
      <c r="L137" s="53"/>
    </row>
    <row r="138" spans="8:50" ht="14" thickBot="1" x14ac:dyDescent="0.2">
      <c r="H138" s="65" t="s">
        <v>112</v>
      </c>
      <c r="I138" s="83" t="e">
        <f>AVERAGE(L38:L79)</f>
        <v>#DIV/0!</v>
      </c>
      <c r="J138" s="63"/>
      <c r="K138" s="63"/>
      <c r="L138" s="63"/>
    </row>
    <row r="139" spans="8:50" x14ac:dyDescent="0.15">
      <c r="I139" s="21"/>
    </row>
    <row r="140" spans="8:50" x14ac:dyDescent="0.15">
      <c r="H140" s="61" t="s">
        <v>127</v>
      </c>
      <c r="I140" s="62" t="s">
        <v>118</v>
      </c>
      <c r="J140" s="53"/>
      <c r="K140" s="53"/>
      <c r="L140" s="53"/>
    </row>
    <row r="141" spans="8:50" ht="14" thickBot="1" x14ac:dyDescent="0.2">
      <c r="H141" s="65" t="s">
        <v>112</v>
      </c>
      <c r="I141" s="83" t="e">
        <f>AVERAGE(K81:K85)</f>
        <v>#DIV/0!</v>
      </c>
      <c r="J141" s="63"/>
      <c r="K141" s="63"/>
      <c r="L141" s="63"/>
    </row>
    <row r="142" spans="8:50" x14ac:dyDescent="0.15">
      <c r="I142" s="21"/>
    </row>
    <row r="143" spans="8:50" x14ac:dyDescent="0.15">
      <c r="H143" s="61" t="s">
        <v>128</v>
      </c>
      <c r="I143" s="62" t="s">
        <v>119</v>
      </c>
      <c r="J143" s="53"/>
      <c r="K143" s="53"/>
      <c r="L143" s="53"/>
    </row>
    <row r="144" spans="8:50" ht="14" thickBot="1" x14ac:dyDescent="0.2">
      <c r="H144" s="65" t="s">
        <v>112</v>
      </c>
      <c r="I144" s="83" t="e">
        <f>AVERAGE(L81:L85)</f>
        <v>#DIV/0!</v>
      </c>
      <c r="J144" s="63"/>
      <c r="K144" s="63"/>
      <c r="L144" s="63"/>
    </row>
    <row r="151" spans="1:1" x14ac:dyDescent="0.15">
      <c r="A151" s="42" t="s">
        <v>186</v>
      </c>
    </row>
    <row r="153" spans="1:1" ht="30" x14ac:dyDescent="0.15">
      <c r="A153" s="115" t="s">
        <v>188</v>
      </c>
    </row>
    <row r="154" spans="1:1" x14ac:dyDescent="0.15">
      <c r="A154" s="44" t="s">
        <v>197</v>
      </c>
    </row>
    <row r="155" spans="1:1" ht="15" x14ac:dyDescent="0.15">
      <c r="A155" s="114" t="s">
        <v>195</v>
      </c>
    </row>
    <row r="156" spans="1:1" x14ac:dyDescent="0.15">
      <c r="A156" t="s">
        <v>196</v>
      </c>
    </row>
    <row r="157" spans="1:1" ht="15" x14ac:dyDescent="0.15">
      <c r="A157" s="114" t="s">
        <v>189</v>
      </c>
    </row>
    <row r="158" spans="1:1" x14ac:dyDescent="0.15">
      <c r="A158" s="44" t="s">
        <v>190</v>
      </c>
    </row>
    <row r="159" spans="1:1" x14ac:dyDescent="0.15">
      <c r="A159" s="44" t="s">
        <v>191</v>
      </c>
    </row>
    <row r="160" spans="1:1" x14ac:dyDescent="0.15">
      <c r="A160" s="44" t="s">
        <v>192</v>
      </c>
    </row>
    <row r="161" spans="1:1" x14ac:dyDescent="0.15">
      <c r="A161" s="44" t="s">
        <v>193</v>
      </c>
    </row>
    <row r="162" spans="1:1" x14ac:dyDescent="0.15">
      <c r="A162" s="42" t="s">
        <v>194</v>
      </c>
    </row>
    <row r="163" spans="1:1" x14ac:dyDescent="0.15">
      <c r="A163" s="44" t="s">
        <v>199</v>
      </c>
    </row>
    <row r="164" spans="1:1" x14ac:dyDescent="0.15">
      <c r="A164" s="44" t="s">
        <v>198</v>
      </c>
    </row>
    <row r="165" spans="1:1" x14ac:dyDescent="0.15">
      <c r="A165" s="42" t="s">
        <v>200</v>
      </c>
    </row>
    <row r="166" spans="1:1" x14ac:dyDescent="0.15">
      <c r="A166" s="42" t="s">
        <v>187</v>
      </c>
    </row>
    <row r="167" spans="1:1" x14ac:dyDescent="0.15">
      <c r="A167" s="44" t="s">
        <v>201</v>
      </c>
    </row>
    <row r="168" spans="1:1" x14ac:dyDescent="0.15">
      <c r="A168" s="44" t="s">
        <v>202</v>
      </c>
    </row>
    <row r="169" spans="1:1" x14ac:dyDescent="0.15">
      <c r="A169" s="44" t="s">
        <v>203</v>
      </c>
    </row>
    <row r="170" spans="1:1" x14ac:dyDescent="0.15">
      <c r="A170" s="44" t="s">
        <v>204</v>
      </c>
    </row>
    <row r="171" spans="1:1" x14ac:dyDescent="0.15">
      <c r="A171" s="42" t="s">
        <v>205</v>
      </c>
    </row>
    <row r="172" spans="1:1" x14ac:dyDescent="0.15">
      <c r="A172" s="44" t="s">
        <v>201</v>
      </c>
    </row>
    <row r="173" spans="1:1" x14ac:dyDescent="0.15">
      <c r="A173" s="44" t="s">
        <v>202</v>
      </c>
    </row>
    <row r="174" spans="1:1" x14ac:dyDescent="0.15">
      <c r="A174" s="42" t="s">
        <v>206</v>
      </c>
    </row>
    <row r="175" spans="1:1" x14ac:dyDescent="0.15">
      <c r="A175" s="44" t="s">
        <v>201</v>
      </c>
    </row>
    <row r="176" spans="1:1" x14ac:dyDescent="0.15">
      <c r="A176" s="44" t="s">
        <v>202</v>
      </c>
    </row>
    <row r="177" spans="1:1" x14ac:dyDescent="0.15">
      <c r="A177" s="42" t="s">
        <v>208</v>
      </c>
    </row>
    <row r="178" spans="1:1" x14ac:dyDescent="0.15">
      <c r="A178" s="44" t="s">
        <v>201</v>
      </c>
    </row>
    <row r="179" spans="1:1" x14ac:dyDescent="0.15">
      <c r="A179" s="44" t="s">
        <v>202</v>
      </c>
    </row>
    <row r="180" spans="1:1" x14ac:dyDescent="0.15">
      <c r="A180" s="42" t="s">
        <v>207</v>
      </c>
    </row>
    <row r="181" spans="1:1" x14ac:dyDescent="0.15">
      <c r="A181" s="44" t="s">
        <v>201</v>
      </c>
    </row>
    <row r="182" spans="1:1" x14ac:dyDescent="0.15">
      <c r="A182" s="44" t="s">
        <v>202</v>
      </c>
    </row>
    <row r="183" spans="1:1" x14ac:dyDescent="0.15">
      <c r="A183" s="42" t="s">
        <v>209</v>
      </c>
    </row>
    <row r="184" spans="1:1" x14ac:dyDescent="0.15">
      <c r="A184" s="44" t="s">
        <v>201</v>
      </c>
    </row>
    <row r="185" spans="1:1" x14ac:dyDescent="0.15">
      <c r="A185" s="44" t="s">
        <v>202</v>
      </c>
    </row>
    <row r="186" spans="1:1" x14ac:dyDescent="0.15">
      <c r="A186" s="44" t="s">
        <v>203</v>
      </c>
    </row>
    <row r="187" spans="1:1" x14ac:dyDescent="0.15">
      <c r="A187" s="44" t="s">
        <v>204</v>
      </c>
    </row>
  </sheetData>
  <phoneticPr fontId="1" type="noConversion"/>
  <conditionalFormatting sqref="M89">
    <cfRule type="cellIs" dxfId="3" priority="1" operator="greaterThanOrEqual">
      <formula>20</formula>
    </cfRule>
  </conditionalFormatting>
  <conditionalFormatting sqref="N38:N79">
    <cfRule type="cellIs" dxfId="2" priority="4" operator="greaterThanOrEqual">
      <formula>20</formula>
    </cfRule>
  </conditionalFormatting>
  <conditionalFormatting sqref="N89">
    <cfRule type="cellIs" dxfId="1" priority="2" operator="greaterThanOrEqual">
      <formula>10</formula>
    </cfRule>
  </conditionalFormatting>
  <conditionalFormatting sqref="O38:O79">
    <cfRule type="cellIs" dxfId="0" priority="3" operator="greaterThanOrEqual">
      <formula>10</formula>
    </cfRule>
  </conditionalFormatting>
  <pageMargins left="0.75" right="0.75" top="1" bottom="1" header="0.5" footer="0.5"/>
  <pageSetup scale="63" orientation="landscape" horizontalDpi="1200" r:id="rId1"/>
  <headerFooter>
    <oddHeader>&amp;L&amp;F&amp;R&amp;A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M2"/>
  <sheetViews>
    <sheetView workbookViewId="0">
      <selection activeCell="A2" sqref="A2"/>
    </sheetView>
  </sheetViews>
  <sheetFormatPr baseColWidth="10" defaultColWidth="11.5" defaultRowHeight="13" x14ac:dyDescent="0.15"/>
  <cols>
    <col min="1" max="1" width="14.6640625" bestFit="1" customWidth="1"/>
    <col min="2" max="3" width="7.33203125" bestFit="1" customWidth="1"/>
    <col min="4" max="4" width="8.5" bestFit="1" customWidth="1"/>
    <col min="5" max="5" width="7.33203125" bestFit="1" customWidth="1"/>
    <col min="6" max="6" width="5.5" bestFit="1" customWidth="1"/>
    <col min="7" max="7" width="5.1640625" bestFit="1" customWidth="1"/>
    <col min="8" max="8" width="4.5" bestFit="1" customWidth="1"/>
    <col min="9" max="9" width="6.5" bestFit="1" customWidth="1"/>
    <col min="10" max="10" width="3.5" bestFit="1" customWidth="1"/>
    <col min="11" max="11" width="5.5" bestFit="1" customWidth="1"/>
    <col min="12" max="12" width="5.1640625" bestFit="1" customWidth="1"/>
    <col min="13" max="13" width="4.5" bestFit="1" customWidth="1"/>
    <col min="14" max="14" width="6.5" bestFit="1" customWidth="1"/>
    <col min="15" max="15" width="4" bestFit="1" customWidth="1"/>
    <col min="16" max="16" width="5.5" bestFit="1" customWidth="1"/>
    <col min="17" max="17" width="5.1640625" bestFit="1" customWidth="1"/>
    <col min="18" max="18" width="4.5" bestFit="1" customWidth="1"/>
    <col min="19" max="19" width="6.5" bestFit="1" customWidth="1"/>
    <col min="20" max="20" width="4.1640625" bestFit="1" customWidth="1"/>
    <col min="21" max="21" width="6.5" bestFit="1" customWidth="1"/>
    <col min="22" max="22" width="6.1640625" bestFit="1" customWidth="1"/>
    <col min="23" max="23" width="5.5" bestFit="1" customWidth="1"/>
    <col min="24" max="24" width="7.5" bestFit="1" customWidth="1"/>
    <col min="25" max="25" width="4.5" bestFit="1" customWidth="1"/>
    <col min="26" max="26" width="6.5" bestFit="1" customWidth="1"/>
    <col min="27" max="27" width="6" bestFit="1" customWidth="1"/>
    <col min="28" max="28" width="5.5" bestFit="1" customWidth="1"/>
    <col min="29" max="29" width="7.5" bestFit="1" customWidth="1"/>
    <col min="30" max="30" width="4.5" bestFit="1" customWidth="1"/>
    <col min="31" max="31" width="6.5" bestFit="1" customWidth="1"/>
    <col min="32" max="32" width="6" bestFit="1" customWidth="1"/>
    <col min="33" max="33" width="5.5" bestFit="1" customWidth="1"/>
    <col min="34" max="34" width="7.5" bestFit="1" customWidth="1"/>
    <col min="35" max="35" width="4.5" bestFit="1" customWidth="1"/>
    <col min="36" max="36" width="6.5" bestFit="1" customWidth="1"/>
    <col min="37" max="37" width="6" bestFit="1" customWidth="1"/>
    <col min="38" max="38" width="5.5" bestFit="1" customWidth="1"/>
    <col min="39" max="39" width="7.5" bestFit="1" customWidth="1"/>
    <col min="40" max="40" width="4.5" bestFit="1" customWidth="1"/>
    <col min="41" max="41" width="6.5" bestFit="1" customWidth="1"/>
    <col min="42" max="42" width="6" bestFit="1" customWidth="1"/>
    <col min="43" max="43" width="5.5" bestFit="1" customWidth="1"/>
    <col min="44" max="44" width="7.5" bestFit="1" customWidth="1"/>
    <col min="45" max="45" width="4.5" bestFit="1" customWidth="1"/>
    <col min="46" max="46" width="6.5" bestFit="1" customWidth="1"/>
    <col min="47" max="47" width="6" bestFit="1" customWidth="1"/>
    <col min="48" max="48" width="5.5" bestFit="1" customWidth="1"/>
    <col min="49" max="49" width="7.5" bestFit="1" customWidth="1"/>
    <col min="50" max="50" width="4.5" bestFit="1" customWidth="1"/>
    <col min="51" max="51" width="7" bestFit="1" customWidth="1"/>
    <col min="52" max="52" width="6.5" bestFit="1" customWidth="1"/>
    <col min="53" max="53" width="8.5" bestFit="1" customWidth="1"/>
    <col min="54" max="54" width="5.5" bestFit="1" customWidth="1"/>
    <col min="55" max="55" width="10.5" bestFit="1" customWidth="1"/>
    <col min="56" max="56" width="10" bestFit="1" customWidth="1"/>
    <col min="57" max="57" width="12.1640625" bestFit="1" customWidth="1"/>
    <col min="58" max="58" width="11.5" customWidth="1"/>
    <col min="59" max="59" width="10.5" bestFit="1" customWidth="1"/>
    <col min="60" max="60" width="10" bestFit="1" customWidth="1"/>
    <col min="61" max="61" width="12.1640625" bestFit="1" customWidth="1"/>
    <col min="62" max="62" width="11.5" customWidth="1"/>
    <col min="63" max="63" width="12.6640625" bestFit="1" customWidth="1"/>
    <col min="64" max="65" width="16.5" bestFit="1" customWidth="1"/>
    <col min="66" max="66" width="10.6640625" customWidth="1"/>
    <col min="67" max="68" width="11" bestFit="1" customWidth="1"/>
    <col min="69" max="69" width="11.33203125" bestFit="1" customWidth="1"/>
    <col min="70" max="71" width="9.6640625" bestFit="1" customWidth="1"/>
    <col min="72" max="72" width="11.1640625" bestFit="1" customWidth="1"/>
    <col min="73" max="74" width="10.5" bestFit="1" customWidth="1"/>
    <col min="75" max="75" width="10.6640625" bestFit="1" customWidth="1"/>
    <col min="76" max="77" width="11.5" customWidth="1"/>
    <col min="78" max="78" width="10.5" bestFit="1" customWidth="1"/>
    <col min="79" max="79" width="10.1640625" bestFit="1" customWidth="1"/>
  </cols>
  <sheetData>
    <row r="1" spans="1:65" ht="14" thickBot="1" x14ac:dyDescent="0.2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t="s">
        <v>42</v>
      </c>
      <c r="AP1" t="s">
        <v>43</v>
      </c>
      <c r="AQ1" t="s">
        <v>44</v>
      </c>
      <c r="AR1" t="s">
        <v>45</v>
      </c>
      <c r="AS1" t="s">
        <v>46</v>
      </c>
      <c r="AT1" t="s">
        <v>47</v>
      </c>
      <c r="AU1" t="s">
        <v>48</v>
      </c>
      <c r="AV1" t="s">
        <v>49</v>
      </c>
      <c r="AW1" t="s">
        <v>50</v>
      </c>
      <c r="AX1" t="s">
        <v>51</v>
      </c>
      <c r="AY1" s="2" t="s">
        <v>52</v>
      </c>
      <c r="AZ1" t="s">
        <v>53</v>
      </c>
      <c r="BA1" t="s">
        <v>54</v>
      </c>
      <c r="BB1" t="s">
        <v>55</v>
      </c>
      <c r="BC1" s="2" t="s">
        <v>56</v>
      </c>
      <c r="BD1" t="s">
        <v>57</v>
      </c>
      <c r="BE1" t="s">
        <v>58</v>
      </c>
      <c r="BF1" t="s">
        <v>59</v>
      </c>
      <c r="BG1" s="2" t="s">
        <v>60</v>
      </c>
      <c r="BH1" t="s">
        <v>61</v>
      </c>
      <c r="BI1" t="s">
        <v>62</v>
      </c>
      <c r="BJ1" t="s">
        <v>63</v>
      </c>
      <c r="BK1" t="s">
        <v>64</v>
      </c>
      <c r="BL1" t="s">
        <v>65</v>
      </c>
      <c r="BM1" t="s">
        <v>66</v>
      </c>
    </row>
    <row r="2" spans="1:65" ht="14" thickBot="1" x14ac:dyDescent="0.2">
      <c r="A2" s="3" t="e">
        <f>Barosheet!#REF!</f>
        <v>#REF!</v>
      </c>
      <c r="B2" s="4" t="e">
        <f>Barosheet!#REF!</f>
        <v>#REF!</v>
      </c>
      <c r="C2" s="4" t="e">
        <f>Barosheet!#REF!</f>
        <v>#REF!</v>
      </c>
      <c r="D2" s="5" t="e">
        <f>Barosheet!#REF!</f>
        <v>#REF!</v>
      </c>
      <c r="E2" s="6">
        <v>1</v>
      </c>
      <c r="F2" s="7" t="e">
        <f>Barosheet!#REF!</f>
        <v>#REF!</v>
      </c>
      <c r="G2" s="7" t="e">
        <f>Barosheet!#REF!</f>
        <v>#REF!</v>
      </c>
      <c r="H2" s="7" t="e">
        <f>Barosheet!#REF!</f>
        <v>#REF!</v>
      </c>
      <c r="I2" s="7" t="e">
        <f>Barosheet!#REF!</f>
        <v>#REF!</v>
      </c>
      <c r="J2" s="6">
        <v>3</v>
      </c>
      <c r="K2" s="7" t="e">
        <f>Barosheet!#REF!</f>
        <v>#REF!</v>
      </c>
      <c r="L2" s="7" t="e">
        <f>Barosheet!#REF!</f>
        <v>#REF!</v>
      </c>
      <c r="M2" s="7" t="e">
        <f>Barosheet!#REF!</f>
        <v>#REF!</v>
      </c>
      <c r="N2" s="7" t="e">
        <f>Barosheet!#REF!</f>
        <v>#REF!</v>
      </c>
      <c r="O2" s="6">
        <v>5</v>
      </c>
      <c r="P2" s="7" t="e">
        <f>Barosheet!#REF!</f>
        <v>#REF!</v>
      </c>
      <c r="Q2" s="7" t="e">
        <f>Barosheet!#REF!</f>
        <v>#REF!</v>
      </c>
      <c r="R2" s="7" t="e">
        <f>Barosheet!#REF!</f>
        <v>#REF!</v>
      </c>
      <c r="S2" s="7" t="e">
        <f>Barosheet!#REF!</f>
        <v>#REF!</v>
      </c>
      <c r="T2" s="6">
        <v>10</v>
      </c>
      <c r="U2" s="7" t="e">
        <f>Barosheet!#REF!</f>
        <v>#REF!</v>
      </c>
      <c r="V2" s="7" t="e">
        <f>Barosheet!#REF!</f>
        <v>#REF!</v>
      </c>
      <c r="W2" s="7" t="e">
        <f>Barosheet!#REF!</f>
        <v>#REF!</v>
      </c>
      <c r="X2" s="7" t="e">
        <f>Barosheet!#REF!</f>
        <v>#REF!</v>
      </c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>
        <v>138</v>
      </c>
      <c r="AY2" s="1">
        <v>65</v>
      </c>
      <c r="AZ2" s="1">
        <v>89.333333333333329</v>
      </c>
      <c r="BA2" s="1">
        <v>90</v>
      </c>
      <c r="BB2">
        <v>123</v>
      </c>
      <c r="BC2">
        <v>69</v>
      </c>
      <c r="BD2">
        <v>87</v>
      </c>
      <c r="BE2">
        <v>100</v>
      </c>
      <c r="BF2" s="1">
        <v>145</v>
      </c>
      <c r="BG2" s="1">
        <v>40</v>
      </c>
      <c r="BH2" s="1">
        <v>75</v>
      </c>
      <c r="BI2" s="1">
        <v>96</v>
      </c>
      <c r="BJ2" s="1">
        <v>14</v>
      </c>
      <c r="BK2" s="1">
        <v>11</v>
      </c>
      <c r="BL2" s="1">
        <v>9</v>
      </c>
    </row>
  </sheetData>
  <phoneticPr fontId="1" type="noConversion"/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D9C90-7340-124F-A2E6-C3DA97DFD4FB}">
  <dimension ref="A1:AF79"/>
  <sheetViews>
    <sheetView topLeftCell="L1" zoomScale="75" workbookViewId="0">
      <selection activeCell="AE19" sqref="AE19"/>
    </sheetView>
  </sheetViews>
  <sheetFormatPr baseColWidth="10" defaultRowHeight="13" x14ac:dyDescent="0.15"/>
  <cols>
    <col min="1" max="1" width="32.5" bestFit="1" customWidth="1"/>
    <col min="2" max="2" width="7.33203125" bestFit="1" customWidth="1"/>
    <col min="3" max="3" width="10.33203125" bestFit="1" customWidth="1"/>
    <col min="4" max="4" width="13.33203125" customWidth="1"/>
    <col min="5" max="5" width="9.33203125" bestFit="1" customWidth="1"/>
    <col min="6" max="6" width="9.33203125" customWidth="1"/>
    <col min="7" max="7" width="8" customWidth="1"/>
    <col min="8" max="8" width="20.6640625" bestFit="1" customWidth="1"/>
    <col min="9" max="9" width="13.1640625" bestFit="1" customWidth="1"/>
    <col min="10" max="10" width="15" customWidth="1"/>
    <col min="11" max="11" width="8" customWidth="1"/>
    <col min="12" max="12" width="8.6640625" customWidth="1"/>
    <col min="13" max="13" width="8" customWidth="1"/>
  </cols>
  <sheetData>
    <row r="1" spans="1:30" ht="21" x14ac:dyDescent="0.25">
      <c r="A1" s="116" t="s">
        <v>161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</row>
    <row r="2" spans="1:30" ht="14" x14ac:dyDescent="0.2">
      <c r="A2" s="118" t="s">
        <v>162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</row>
    <row r="3" spans="1:30" x14ac:dyDescent="0.15"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</row>
    <row r="4" spans="1:30" ht="15" x14ac:dyDescent="0.2">
      <c r="A4" s="84" t="s">
        <v>132</v>
      </c>
      <c r="B4" s="84" t="s">
        <v>133</v>
      </c>
      <c r="C4" s="84" t="s">
        <v>96</v>
      </c>
      <c r="D4" s="84" t="s">
        <v>134</v>
      </c>
      <c r="E4" s="84" t="s">
        <v>135</v>
      </c>
      <c r="F4" s="84" t="s">
        <v>109</v>
      </c>
      <c r="H4" s="120" t="s">
        <v>143</v>
      </c>
      <c r="I4" s="120"/>
      <c r="J4" s="84" t="s">
        <v>158</v>
      </c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</row>
    <row r="5" spans="1:30" x14ac:dyDescent="0.15">
      <c r="A5" s="42" t="s">
        <v>136</v>
      </c>
      <c r="B5" s="86" t="e">
        <f>Barosheet!I113</f>
        <v>#DIV/0!</v>
      </c>
      <c r="C5" s="86" t="e">
        <f>Barosheet!I118</f>
        <v>#DIV/0!</v>
      </c>
      <c r="D5" s="106" t="e">
        <f t="shared" ref="D5:D11" si="0">C5-B5</f>
        <v>#DIV/0!</v>
      </c>
      <c r="E5" s="86" t="e">
        <f>AVERAGE(Barosheet!C81:C85)</f>
        <v>#DIV/0!</v>
      </c>
      <c r="F5" s="86" t="e">
        <f>AVERAGE(Barosheet!C87:C88)</f>
        <v>#DIV/0!</v>
      </c>
      <c r="H5" s="44" t="s">
        <v>144</v>
      </c>
      <c r="I5" s="88">
        <f>Barosheet!C79</f>
        <v>0</v>
      </c>
      <c r="J5" s="100" t="s">
        <v>133</v>
      </c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</row>
    <row r="6" spans="1:30" x14ac:dyDescent="0.15">
      <c r="A6" s="42" t="s">
        <v>137</v>
      </c>
      <c r="B6" s="86" t="e">
        <f>Barosheet!J113</f>
        <v>#DIV/0!</v>
      </c>
      <c r="C6" s="86" t="e">
        <f>Barosheet!J118</f>
        <v>#DIV/0!</v>
      </c>
      <c r="D6" s="106" t="e">
        <f t="shared" si="0"/>
        <v>#DIV/0!</v>
      </c>
      <c r="E6" s="86" t="e">
        <f>AVERAGE(Barosheet!E81:E85)</f>
        <v>#DIV/0!</v>
      </c>
      <c r="F6" s="86" t="e">
        <f>AVERAGE(Barosheet!E87:E88)</f>
        <v>#DIV/0!</v>
      </c>
      <c r="H6" s="44" t="s">
        <v>145</v>
      </c>
      <c r="I6" s="88">
        <f>Barosheet!E40</f>
        <v>0</v>
      </c>
      <c r="J6" s="101" t="s">
        <v>155</v>
      </c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</row>
    <row r="7" spans="1:30" x14ac:dyDescent="0.15">
      <c r="A7" s="42" t="s">
        <v>138</v>
      </c>
      <c r="B7" s="86" t="e">
        <f>Barosheet!K113</f>
        <v>#DIV/0!</v>
      </c>
      <c r="C7" s="86" t="e">
        <f>Barosheet!K118</f>
        <v>#DIV/0!</v>
      </c>
      <c r="D7" s="106" t="e">
        <f t="shared" si="0"/>
        <v>#DIV/0!</v>
      </c>
      <c r="E7" s="86" t="e">
        <f>AVERAGE(Barosheet!D81:D85)</f>
        <v>#DIV/0!</v>
      </c>
      <c r="F7" s="86" t="e">
        <f>AVERAGE(Barosheet!D87:D88)</f>
        <v>#DIV/0!</v>
      </c>
      <c r="H7" s="44" t="s">
        <v>146</v>
      </c>
      <c r="I7" s="88">
        <f>Barosheet!F79</f>
        <v>0</v>
      </c>
      <c r="J7" s="102" t="s">
        <v>156</v>
      </c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</row>
    <row r="8" spans="1:30" x14ac:dyDescent="0.15">
      <c r="A8" s="42" t="s">
        <v>139</v>
      </c>
      <c r="B8" s="86" t="e">
        <f>Barosheet!L113</f>
        <v>#DIV/0!</v>
      </c>
      <c r="C8" s="86" t="e">
        <f>Barosheet!L118</f>
        <v>#DIV/0!</v>
      </c>
      <c r="D8" s="107" t="e">
        <f t="shared" si="0"/>
        <v>#DIV/0!</v>
      </c>
      <c r="E8" s="86" t="e">
        <f>AVERAGE(Barosheet!F81:F85)</f>
        <v>#DIV/0!</v>
      </c>
      <c r="F8" s="86" t="e">
        <f>AVERAGE(Barosheet!F87:F88)</f>
        <v>#DIV/0!</v>
      </c>
      <c r="H8" s="44" t="s">
        <v>147</v>
      </c>
      <c r="I8" s="88">
        <f>Barosheet!J81</f>
        <v>0</v>
      </c>
      <c r="J8" s="103" t="s">
        <v>157</v>
      </c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</row>
    <row r="9" spans="1:30" x14ac:dyDescent="0.15">
      <c r="A9" s="42" t="s">
        <v>140</v>
      </c>
      <c r="B9" s="86" t="e">
        <f>Barosheet!I121</f>
        <v>#DIV/0!</v>
      </c>
      <c r="C9" s="86" t="e">
        <f>Barosheet!I123</f>
        <v>#DIV/0!</v>
      </c>
      <c r="D9" s="107" t="e">
        <f t="shared" si="0"/>
        <v>#DIV/0!</v>
      </c>
      <c r="E9" s="86" t="e">
        <f>AVERAGE(Barosheet!J81:J85)</f>
        <v>#DIV/0!</v>
      </c>
      <c r="F9" s="86" t="e">
        <f>AVERAGE(Barosheet!J87:J88)</f>
        <v>#DIV/0!</v>
      </c>
      <c r="H9" s="44" t="s">
        <v>148</v>
      </c>
      <c r="I9" s="88">
        <f>Barosheet!C87</f>
        <v>0</v>
      </c>
      <c r="J9" s="104" t="s">
        <v>135</v>
      </c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</row>
    <row r="10" spans="1:30" x14ac:dyDescent="0.15">
      <c r="A10" s="42" t="s">
        <v>141</v>
      </c>
      <c r="B10" s="86" t="e">
        <f>Barosheet!I129</f>
        <v>#DIV/0!</v>
      </c>
      <c r="C10" s="86" t="e">
        <f>Barosheet!I135</f>
        <v>#DIV/0!</v>
      </c>
      <c r="D10" s="107" t="e">
        <f t="shared" si="0"/>
        <v>#DIV/0!</v>
      </c>
      <c r="E10" s="86" t="e">
        <f>Barosheet!I141</f>
        <v>#DIV/0!</v>
      </c>
      <c r="F10" s="86" t="e">
        <f>AVERAGE(Barosheet!K87:K88)</f>
        <v>#DIV/0!</v>
      </c>
      <c r="H10" s="44" t="s">
        <v>149</v>
      </c>
      <c r="I10" s="1">
        <f>COUNTA(A14:A65)</f>
        <v>52</v>
      </c>
      <c r="J10" s="105" t="s">
        <v>109</v>
      </c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</row>
    <row r="11" spans="1:30" x14ac:dyDescent="0.15">
      <c r="A11" s="42" t="s">
        <v>142</v>
      </c>
      <c r="B11" s="86" t="e">
        <f>Barosheet!I132</f>
        <v>#DIV/0!</v>
      </c>
      <c r="C11" s="86" t="e">
        <f>Barosheet!I138</f>
        <v>#DIV/0!</v>
      </c>
      <c r="D11" s="107" t="e">
        <f t="shared" si="0"/>
        <v>#DIV/0!</v>
      </c>
      <c r="E11" s="86" t="e">
        <f>Barosheet!I144</f>
        <v>#DIV/0!</v>
      </c>
      <c r="F11" s="86" t="e">
        <f>AVERAGE(Barosheet!L87:L88)</f>
        <v>#DIV/0!</v>
      </c>
      <c r="H11" s="89" t="s">
        <v>150</v>
      </c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</row>
    <row r="12" spans="1:30" x14ac:dyDescent="0.15"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</row>
    <row r="13" spans="1:30" ht="14" x14ac:dyDescent="0.15">
      <c r="A13" s="90" t="s">
        <v>151</v>
      </c>
      <c r="B13" s="90" t="s">
        <v>67</v>
      </c>
      <c r="C13" s="90" t="s">
        <v>88</v>
      </c>
      <c r="D13" s="90" t="s">
        <v>68</v>
      </c>
      <c r="E13" s="90" t="s">
        <v>1</v>
      </c>
      <c r="F13" s="90" t="s">
        <v>108</v>
      </c>
      <c r="G13" s="90" t="s">
        <v>152</v>
      </c>
      <c r="H13" s="90" t="s">
        <v>153</v>
      </c>
      <c r="I13" s="90" t="s">
        <v>154</v>
      </c>
      <c r="J13" s="90" t="s">
        <v>151</v>
      </c>
      <c r="K13" s="90" t="s">
        <v>152</v>
      </c>
      <c r="L13" s="90" t="s">
        <v>153</v>
      </c>
      <c r="M13" s="90" t="s">
        <v>108</v>
      </c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</row>
    <row r="14" spans="1:30" x14ac:dyDescent="0.15">
      <c r="A14" t="str">
        <f>TEXT(Barosheet!B20,"0")</f>
        <v>-17</v>
      </c>
      <c r="B14" s="86">
        <f>Barosheet!C20</f>
        <v>0</v>
      </c>
      <c r="C14" s="86">
        <f>Barosheet!D20</f>
        <v>0</v>
      </c>
      <c r="D14" s="86">
        <f>Barosheet!E20</f>
        <v>0</v>
      </c>
      <c r="E14" s="86">
        <f>Barosheet!F20</f>
        <v>0</v>
      </c>
      <c r="F14" s="86">
        <f>Barosheet!J20</f>
        <v>0</v>
      </c>
      <c r="G14" s="86">
        <f>Barosheet!K20</f>
        <v>0</v>
      </c>
      <c r="H14" s="86">
        <f>Barosheet!L20</f>
        <v>0</v>
      </c>
      <c r="I14" s="94" t="s">
        <v>133</v>
      </c>
      <c r="J14" t="str">
        <f t="shared" ref="J14:J45" si="1">A14</f>
        <v>-17</v>
      </c>
      <c r="K14" s="86">
        <f t="shared" ref="K14:K45" si="2">G14</f>
        <v>0</v>
      </c>
      <c r="L14" s="86">
        <f t="shared" ref="L14:L45" si="3">H14</f>
        <v>0</v>
      </c>
      <c r="M14" s="86">
        <f t="shared" ref="M14:M45" si="4">F14</f>
        <v>0</v>
      </c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</row>
    <row r="15" spans="1:30" x14ac:dyDescent="0.15">
      <c r="A15" t="str">
        <f>TEXT(Barosheet!B21,"0")</f>
        <v>-16</v>
      </c>
      <c r="B15" s="86">
        <f>Barosheet!C21</f>
        <v>0</v>
      </c>
      <c r="C15" s="86">
        <f>Barosheet!D21</f>
        <v>0</v>
      </c>
      <c r="D15" s="86">
        <f>Barosheet!E21</f>
        <v>0</v>
      </c>
      <c r="E15" s="86">
        <f>Barosheet!F21</f>
        <v>0</v>
      </c>
      <c r="F15" s="86">
        <f>Barosheet!J21</f>
        <v>0</v>
      </c>
      <c r="G15" s="86">
        <f>Barosheet!K21</f>
        <v>0</v>
      </c>
      <c r="H15" s="86">
        <f>Barosheet!L21</f>
        <v>0</v>
      </c>
      <c r="I15" s="94" t="s">
        <v>133</v>
      </c>
      <c r="J15" t="str">
        <f t="shared" si="1"/>
        <v>-16</v>
      </c>
      <c r="K15" s="86">
        <f t="shared" si="2"/>
        <v>0</v>
      </c>
      <c r="L15" s="86">
        <f t="shared" si="3"/>
        <v>0</v>
      </c>
      <c r="M15" s="86">
        <f t="shared" si="4"/>
        <v>0</v>
      </c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</row>
    <row r="16" spans="1:30" x14ac:dyDescent="0.15">
      <c r="A16" t="str">
        <f>TEXT(Barosheet!B22,"0")</f>
        <v>-15</v>
      </c>
      <c r="B16" s="86">
        <f>Barosheet!C22</f>
        <v>0</v>
      </c>
      <c r="C16" s="86">
        <f>Barosheet!D22</f>
        <v>0</v>
      </c>
      <c r="D16" s="86">
        <f>Barosheet!E22</f>
        <v>0</v>
      </c>
      <c r="E16" s="86">
        <f>Barosheet!F22</f>
        <v>0</v>
      </c>
      <c r="F16" s="86">
        <f>Barosheet!J22</f>
        <v>0</v>
      </c>
      <c r="G16" s="86">
        <f>Barosheet!K22</f>
        <v>0</v>
      </c>
      <c r="H16" s="86">
        <f>Barosheet!L22</f>
        <v>0</v>
      </c>
      <c r="I16" s="94" t="s">
        <v>133</v>
      </c>
      <c r="J16" t="str">
        <f t="shared" si="1"/>
        <v>-15</v>
      </c>
      <c r="K16" s="86">
        <f t="shared" si="2"/>
        <v>0</v>
      </c>
      <c r="L16" s="86">
        <f t="shared" si="3"/>
        <v>0</v>
      </c>
      <c r="M16" s="86">
        <f t="shared" si="4"/>
        <v>0</v>
      </c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</row>
    <row r="17" spans="1:30" x14ac:dyDescent="0.15">
      <c r="A17" t="str">
        <f>TEXT(Barosheet!B23,"0")</f>
        <v>-14</v>
      </c>
      <c r="B17" s="86">
        <f>Barosheet!C23</f>
        <v>0</v>
      </c>
      <c r="C17" s="86">
        <f>Barosheet!D23</f>
        <v>0</v>
      </c>
      <c r="D17" s="86">
        <f>Barosheet!E23</f>
        <v>0</v>
      </c>
      <c r="E17" s="86">
        <f>Barosheet!F23</f>
        <v>0</v>
      </c>
      <c r="F17" s="86">
        <f>Barosheet!J23</f>
        <v>0</v>
      </c>
      <c r="G17" s="86">
        <f>Barosheet!K23</f>
        <v>0</v>
      </c>
      <c r="H17" s="86">
        <f>Barosheet!L23</f>
        <v>0</v>
      </c>
      <c r="I17" s="94" t="s">
        <v>133</v>
      </c>
      <c r="J17" t="str">
        <f t="shared" si="1"/>
        <v>-14</v>
      </c>
      <c r="K17" s="86">
        <f t="shared" si="2"/>
        <v>0</v>
      </c>
      <c r="L17" s="86">
        <f t="shared" si="3"/>
        <v>0</v>
      </c>
      <c r="M17" s="86">
        <f t="shared" si="4"/>
        <v>0</v>
      </c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</row>
    <row r="18" spans="1:30" x14ac:dyDescent="0.15">
      <c r="A18" t="str">
        <f>TEXT(Barosheet!B24,"0")</f>
        <v>-13</v>
      </c>
      <c r="B18" s="86">
        <f>Barosheet!C24</f>
        <v>0</v>
      </c>
      <c r="C18" s="86">
        <f>Barosheet!D24</f>
        <v>0</v>
      </c>
      <c r="D18" s="86">
        <f>Barosheet!E24</f>
        <v>0</v>
      </c>
      <c r="E18" s="86">
        <f>Barosheet!F24</f>
        <v>0</v>
      </c>
      <c r="F18" s="86">
        <f>Barosheet!J24</f>
        <v>0</v>
      </c>
      <c r="G18" s="86">
        <f>Barosheet!K24</f>
        <v>0</v>
      </c>
      <c r="H18" s="86">
        <f>Barosheet!L24</f>
        <v>0</v>
      </c>
      <c r="I18" s="95" t="s">
        <v>155</v>
      </c>
      <c r="J18" t="str">
        <f t="shared" si="1"/>
        <v>-13</v>
      </c>
      <c r="K18" s="86">
        <f t="shared" si="2"/>
        <v>0</v>
      </c>
      <c r="L18" s="86">
        <f t="shared" si="3"/>
        <v>0</v>
      </c>
      <c r="M18" s="86">
        <f t="shared" si="4"/>
        <v>0</v>
      </c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</row>
    <row r="19" spans="1:30" x14ac:dyDescent="0.15">
      <c r="A19" t="str">
        <f>TEXT(Barosheet!B25,"0")</f>
        <v>-12</v>
      </c>
      <c r="B19" s="86">
        <f>Barosheet!C25</f>
        <v>0</v>
      </c>
      <c r="C19" s="86">
        <f>Barosheet!D25</f>
        <v>0</v>
      </c>
      <c r="D19" s="86">
        <f>Barosheet!E25</f>
        <v>0</v>
      </c>
      <c r="E19" s="86">
        <f>Barosheet!F25</f>
        <v>0</v>
      </c>
      <c r="F19" s="86">
        <f>Barosheet!J25</f>
        <v>0</v>
      </c>
      <c r="G19" s="86">
        <f>Barosheet!K25</f>
        <v>0</v>
      </c>
      <c r="H19" s="86">
        <f>Barosheet!L25</f>
        <v>0</v>
      </c>
      <c r="I19" s="95" t="s">
        <v>155</v>
      </c>
      <c r="J19" t="str">
        <f t="shared" si="1"/>
        <v>-12</v>
      </c>
      <c r="K19" s="86">
        <f t="shared" si="2"/>
        <v>0</v>
      </c>
      <c r="L19" s="86">
        <f t="shared" si="3"/>
        <v>0</v>
      </c>
      <c r="M19" s="86">
        <f t="shared" si="4"/>
        <v>0</v>
      </c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</row>
    <row r="20" spans="1:30" x14ac:dyDescent="0.15">
      <c r="A20" t="str">
        <f>TEXT(Barosheet!B26,"0")</f>
        <v>-11</v>
      </c>
      <c r="B20" s="86">
        <f>Barosheet!C26</f>
        <v>0</v>
      </c>
      <c r="C20" s="86">
        <f>Barosheet!D26</f>
        <v>0</v>
      </c>
      <c r="D20" s="86">
        <f>Barosheet!E26</f>
        <v>0</v>
      </c>
      <c r="E20" s="86">
        <f>Barosheet!F26</f>
        <v>0</v>
      </c>
      <c r="F20" s="86">
        <f>Barosheet!J26</f>
        <v>0</v>
      </c>
      <c r="G20" s="86">
        <f>Barosheet!K26</f>
        <v>0</v>
      </c>
      <c r="H20" s="86">
        <f>Barosheet!L26</f>
        <v>0</v>
      </c>
      <c r="I20" s="95" t="s">
        <v>155</v>
      </c>
      <c r="J20" t="str">
        <f t="shared" si="1"/>
        <v>-11</v>
      </c>
      <c r="K20" s="86">
        <f t="shared" si="2"/>
        <v>0</v>
      </c>
      <c r="L20" s="86">
        <f t="shared" si="3"/>
        <v>0</v>
      </c>
      <c r="M20" s="86">
        <f t="shared" si="4"/>
        <v>0</v>
      </c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</row>
    <row r="21" spans="1:30" x14ac:dyDescent="0.15">
      <c r="A21" t="str">
        <f>TEXT(Barosheet!B27,"0")</f>
        <v>-10</v>
      </c>
      <c r="B21" s="86">
        <f>Barosheet!C27</f>
        <v>0</v>
      </c>
      <c r="C21" s="86">
        <f>Barosheet!D27</f>
        <v>0</v>
      </c>
      <c r="D21" s="86">
        <f>Barosheet!E27</f>
        <v>0</v>
      </c>
      <c r="E21" s="86">
        <f>Barosheet!F27</f>
        <v>0</v>
      </c>
      <c r="F21" s="86">
        <f>Barosheet!J27</f>
        <v>0</v>
      </c>
      <c r="G21" s="86">
        <f>Barosheet!K27</f>
        <v>0</v>
      </c>
      <c r="H21" s="86">
        <f>Barosheet!L27</f>
        <v>0</v>
      </c>
      <c r="I21" s="95" t="s">
        <v>155</v>
      </c>
      <c r="J21" t="str">
        <f t="shared" si="1"/>
        <v>-10</v>
      </c>
      <c r="K21" s="86">
        <f t="shared" si="2"/>
        <v>0</v>
      </c>
      <c r="L21" s="86">
        <f t="shared" si="3"/>
        <v>0</v>
      </c>
      <c r="M21" s="86">
        <f t="shared" si="4"/>
        <v>0</v>
      </c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</row>
    <row r="22" spans="1:30" x14ac:dyDescent="0.15">
      <c r="A22" t="str">
        <f>TEXT(Barosheet!B28,"0")</f>
        <v>-9</v>
      </c>
      <c r="B22" s="86">
        <f>Barosheet!C28</f>
        <v>0</v>
      </c>
      <c r="C22" s="86">
        <f>Barosheet!D28</f>
        <v>0</v>
      </c>
      <c r="D22" s="86">
        <f>Barosheet!E28</f>
        <v>0</v>
      </c>
      <c r="E22" s="86">
        <f>Barosheet!F28</f>
        <v>0</v>
      </c>
      <c r="F22" s="86">
        <f>Barosheet!J28</f>
        <v>0</v>
      </c>
      <c r="G22" s="86">
        <f>Barosheet!K28</f>
        <v>0</v>
      </c>
      <c r="H22" s="86">
        <f>Barosheet!L28</f>
        <v>0</v>
      </c>
      <c r="I22" s="94" t="s">
        <v>133</v>
      </c>
      <c r="J22" t="str">
        <f t="shared" si="1"/>
        <v>-9</v>
      </c>
      <c r="K22" s="86">
        <f t="shared" si="2"/>
        <v>0</v>
      </c>
      <c r="L22" s="86">
        <f t="shared" si="3"/>
        <v>0</v>
      </c>
      <c r="M22" s="86">
        <f t="shared" si="4"/>
        <v>0</v>
      </c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</row>
    <row r="23" spans="1:30" x14ac:dyDescent="0.15">
      <c r="A23" t="str">
        <f>TEXT(Barosheet!B29,"0")</f>
        <v>-8</v>
      </c>
      <c r="B23" s="86">
        <f>Barosheet!C29</f>
        <v>0</v>
      </c>
      <c r="C23" s="86">
        <f>Barosheet!D29</f>
        <v>0</v>
      </c>
      <c r="D23" s="86">
        <f>Barosheet!E29</f>
        <v>0</v>
      </c>
      <c r="E23" s="86">
        <f>Barosheet!F29</f>
        <v>0</v>
      </c>
      <c r="F23" s="86">
        <f>Barosheet!J29</f>
        <v>0</v>
      </c>
      <c r="G23" s="86">
        <f>Barosheet!K29</f>
        <v>0</v>
      </c>
      <c r="H23" s="86">
        <f>Barosheet!L29</f>
        <v>0</v>
      </c>
      <c r="I23" s="94" t="s">
        <v>133</v>
      </c>
      <c r="J23" t="str">
        <f t="shared" si="1"/>
        <v>-8</v>
      </c>
      <c r="K23" s="86">
        <f t="shared" si="2"/>
        <v>0</v>
      </c>
      <c r="L23" s="86">
        <f t="shared" si="3"/>
        <v>0</v>
      </c>
      <c r="M23" s="86">
        <f t="shared" si="4"/>
        <v>0</v>
      </c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</row>
    <row r="24" spans="1:30" x14ac:dyDescent="0.15">
      <c r="A24" t="str">
        <f>TEXT(Barosheet!B30,"0")</f>
        <v>-7</v>
      </c>
      <c r="B24" s="86">
        <f>Barosheet!C30</f>
        <v>0</v>
      </c>
      <c r="C24" s="86">
        <f>Barosheet!D30</f>
        <v>0</v>
      </c>
      <c r="D24" s="86">
        <f>Barosheet!E30</f>
        <v>0</v>
      </c>
      <c r="E24" s="86">
        <f>Barosheet!F30</f>
        <v>0</v>
      </c>
      <c r="F24" s="86">
        <f>Barosheet!J30</f>
        <v>0</v>
      </c>
      <c r="G24" s="86">
        <f>Barosheet!K30</f>
        <v>0</v>
      </c>
      <c r="H24" s="86">
        <f>Barosheet!L30</f>
        <v>0</v>
      </c>
      <c r="I24" s="94" t="s">
        <v>133</v>
      </c>
      <c r="J24" t="str">
        <f t="shared" si="1"/>
        <v>-7</v>
      </c>
      <c r="K24" s="86">
        <f t="shared" si="2"/>
        <v>0</v>
      </c>
      <c r="L24" s="86">
        <f t="shared" si="3"/>
        <v>0</v>
      </c>
      <c r="M24" s="86">
        <f t="shared" si="4"/>
        <v>0</v>
      </c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</row>
    <row r="25" spans="1:30" x14ac:dyDescent="0.15">
      <c r="A25" t="str">
        <f>TEXT(Barosheet!B31,"0")</f>
        <v>-6</v>
      </c>
      <c r="B25" s="86">
        <f>Barosheet!C31</f>
        <v>0</v>
      </c>
      <c r="C25" s="86">
        <f>Barosheet!D31</f>
        <v>0</v>
      </c>
      <c r="D25" s="86">
        <f>Barosheet!E31</f>
        <v>0</v>
      </c>
      <c r="E25" s="86">
        <f>Barosheet!F31</f>
        <v>0</v>
      </c>
      <c r="F25" s="86">
        <f>Barosheet!J31</f>
        <v>0</v>
      </c>
      <c r="G25" s="86">
        <f>Barosheet!K31</f>
        <v>0</v>
      </c>
      <c r="H25" s="86">
        <f>Barosheet!L31</f>
        <v>0</v>
      </c>
      <c r="I25" s="94" t="s">
        <v>133</v>
      </c>
      <c r="J25" t="str">
        <f t="shared" si="1"/>
        <v>-6</v>
      </c>
      <c r="K25" s="86">
        <f t="shared" si="2"/>
        <v>0</v>
      </c>
      <c r="L25" s="86">
        <f t="shared" si="3"/>
        <v>0</v>
      </c>
      <c r="M25" s="86">
        <f t="shared" si="4"/>
        <v>0</v>
      </c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</row>
    <row r="26" spans="1:30" x14ac:dyDescent="0.15">
      <c r="A26" t="str">
        <f>TEXT(Barosheet!B32,"0")</f>
        <v>-5</v>
      </c>
      <c r="B26" s="86">
        <f>Barosheet!C32</f>
        <v>0</v>
      </c>
      <c r="C26" s="86">
        <f>Barosheet!D32</f>
        <v>0</v>
      </c>
      <c r="D26" s="86">
        <f>Barosheet!E32</f>
        <v>0</v>
      </c>
      <c r="E26" s="86">
        <f>Barosheet!F32</f>
        <v>0</v>
      </c>
      <c r="F26" s="86">
        <f>Barosheet!J32</f>
        <v>0</v>
      </c>
      <c r="G26" s="86">
        <f>Barosheet!K32</f>
        <v>0</v>
      </c>
      <c r="H26" s="86">
        <f>Barosheet!L32</f>
        <v>0</v>
      </c>
      <c r="I26" s="94" t="s">
        <v>133</v>
      </c>
      <c r="J26" t="str">
        <f t="shared" si="1"/>
        <v>-5</v>
      </c>
      <c r="K26" s="86">
        <f t="shared" si="2"/>
        <v>0</v>
      </c>
      <c r="L26" s="86">
        <f t="shared" si="3"/>
        <v>0</v>
      </c>
      <c r="M26" s="86">
        <f t="shared" si="4"/>
        <v>0</v>
      </c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</row>
    <row r="27" spans="1:30" x14ac:dyDescent="0.15">
      <c r="A27" t="str">
        <f>TEXT(Barosheet!B33,"0")</f>
        <v>-4</v>
      </c>
      <c r="B27" s="86">
        <f>Barosheet!C33</f>
        <v>0</v>
      </c>
      <c r="C27" s="86">
        <f>Barosheet!D33</f>
        <v>0</v>
      </c>
      <c r="D27" s="86">
        <f>Barosheet!E33</f>
        <v>0</v>
      </c>
      <c r="E27" s="86">
        <f>Barosheet!F33</f>
        <v>0</v>
      </c>
      <c r="F27" s="86">
        <f>Barosheet!J33</f>
        <v>0</v>
      </c>
      <c r="G27" s="86">
        <f>Barosheet!K33</f>
        <v>0</v>
      </c>
      <c r="H27" s="86">
        <f>Barosheet!L33</f>
        <v>0</v>
      </c>
      <c r="I27" s="94" t="s">
        <v>133</v>
      </c>
      <c r="J27" t="str">
        <f t="shared" si="1"/>
        <v>-4</v>
      </c>
      <c r="K27" s="86">
        <f t="shared" si="2"/>
        <v>0</v>
      </c>
      <c r="L27" s="86">
        <f t="shared" si="3"/>
        <v>0</v>
      </c>
      <c r="M27" s="86">
        <f t="shared" si="4"/>
        <v>0</v>
      </c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</row>
    <row r="28" spans="1:30" x14ac:dyDescent="0.15">
      <c r="A28" t="str">
        <f>TEXT(Barosheet!B34,"0")</f>
        <v>-3</v>
      </c>
      <c r="B28" s="86">
        <f>Barosheet!C34</f>
        <v>0</v>
      </c>
      <c r="C28" s="86">
        <f>Barosheet!D34</f>
        <v>0</v>
      </c>
      <c r="D28" s="86">
        <f>Barosheet!E34</f>
        <v>0</v>
      </c>
      <c r="E28" s="86">
        <f>Barosheet!F34</f>
        <v>0</v>
      </c>
      <c r="F28" s="86">
        <f>Barosheet!J34</f>
        <v>0</v>
      </c>
      <c r="G28" s="86">
        <f>Barosheet!K34</f>
        <v>0</v>
      </c>
      <c r="H28" s="86">
        <f>Barosheet!L34</f>
        <v>0</v>
      </c>
      <c r="I28" s="94" t="s">
        <v>133</v>
      </c>
      <c r="J28" t="str">
        <f t="shared" si="1"/>
        <v>-3</v>
      </c>
      <c r="K28" s="86">
        <f t="shared" si="2"/>
        <v>0</v>
      </c>
      <c r="L28" s="86">
        <f t="shared" si="3"/>
        <v>0</v>
      </c>
      <c r="M28" s="86">
        <f t="shared" si="4"/>
        <v>0</v>
      </c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</row>
    <row r="29" spans="1:30" x14ac:dyDescent="0.15">
      <c r="A29" t="str">
        <f>TEXT(Barosheet!B35,"0")</f>
        <v>-2</v>
      </c>
      <c r="B29" s="86">
        <f>Barosheet!C35</f>
        <v>0</v>
      </c>
      <c r="C29" s="86">
        <f>Barosheet!D35</f>
        <v>0</v>
      </c>
      <c r="D29" s="86">
        <f>Barosheet!E35</f>
        <v>0</v>
      </c>
      <c r="E29" s="86">
        <f>Barosheet!F35</f>
        <v>0</v>
      </c>
      <c r="F29" s="86">
        <f>Barosheet!J35</f>
        <v>0</v>
      </c>
      <c r="G29" s="86">
        <f>Barosheet!K35</f>
        <v>0</v>
      </c>
      <c r="H29" s="86">
        <f>Barosheet!L35</f>
        <v>0</v>
      </c>
      <c r="I29" s="94" t="s">
        <v>133</v>
      </c>
      <c r="J29" t="str">
        <f t="shared" si="1"/>
        <v>-2</v>
      </c>
      <c r="K29" s="86">
        <f t="shared" si="2"/>
        <v>0</v>
      </c>
      <c r="L29" s="86">
        <f t="shared" si="3"/>
        <v>0</v>
      </c>
      <c r="M29" s="86">
        <f t="shared" si="4"/>
        <v>0</v>
      </c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</row>
    <row r="30" spans="1:30" x14ac:dyDescent="0.15">
      <c r="A30" t="str">
        <f>TEXT(Barosheet!B36,"0")</f>
        <v>-1</v>
      </c>
      <c r="B30" s="86">
        <f>Barosheet!C36</f>
        <v>0</v>
      </c>
      <c r="C30" s="86">
        <f>Barosheet!D36</f>
        <v>0</v>
      </c>
      <c r="D30" s="86">
        <f>Barosheet!E36</f>
        <v>0</v>
      </c>
      <c r="E30" s="86">
        <f>Barosheet!F36</f>
        <v>0</v>
      </c>
      <c r="F30" s="86">
        <f>Barosheet!J36</f>
        <v>0</v>
      </c>
      <c r="G30" s="86">
        <f>Barosheet!K36</f>
        <v>0</v>
      </c>
      <c r="H30" s="86">
        <f>Barosheet!L36</f>
        <v>0</v>
      </c>
      <c r="I30" s="94" t="s">
        <v>133</v>
      </c>
      <c r="J30" t="str">
        <f t="shared" si="1"/>
        <v>-1</v>
      </c>
      <c r="K30" s="86">
        <f t="shared" si="2"/>
        <v>0</v>
      </c>
      <c r="L30" s="86">
        <f t="shared" si="3"/>
        <v>0</v>
      </c>
      <c r="M30" s="86">
        <f t="shared" si="4"/>
        <v>0</v>
      </c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</row>
    <row r="31" spans="1:30" x14ac:dyDescent="0.15">
      <c r="A31" t="str">
        <f>"T"&amp;Barosheet!B38</f>
        <v>T0</v>
      </c>
      <c r="B31" s="86">
        <f>Barosheet!C38</f>
        <v>0</v>
      </c>
      <c r="C31" s="86">
        <f>Barosheet!D38</f>
        <v>0</v>
      </c>
      <c r="D31" s="86">
        <f>Barosheet!E38</f>
        <v>0</v>
      </c>
      <c r="E31" s="86">
        <f>Barosheet!F38</f>
        <v>0</v>
      </c>
      <c r="F31" s="86">
        <f>Barosheet!J38</f>
        <v>0</v>
      </c>
      <c r="G31" s="86">
        <f>Barosheet!K38</f>
        <v>0</v>
      </c>
      <c r="H31" s="86">
        <f>Barosheet!L38</f>
        <v>0</v>
      </c>
      <c r="I31" s="96" t="s">
        <v>156</v>
      </c>
      <c r="J31" t="str">
        <f t="shared" si="1"/>
        <v>T0</v>
      </c>
      <c r="K31" s="86">
        <f t="shared" si="2"/>
        <v>0</v>
      </c>
      <c r="L31" s="86">
        <f t="shared" si="3"/>
        <v>0</v>
      </c>
      <c r="M31" s="86">
        <f t="shared" si="4"/>
        <v>0</v>
      </c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</row>
    <row r="32" spans="1:30" x14ac:dyDescent="0.15">
      <c r="A32" t="str">
        <f>"T"&amp;Barosheet!B39</f>
        <v>T1</v>
      </c>
      <c r="B32" s="86">
        <f>Barosheet!C39</f>
        <v>0</v>
      </c>
      <c r="C32" s="86">
        <f>Barosheet!D39</f>
        <v>0</v>
      </c>
      <c r="D32" s="86">
        <f>Barosheet!E39</f>
        <v>0</v>
      </c>
      <c r="E32" s="86">
        <f>Barosheet!F39</f>
        <v>0</v>
      </c>
      <c r="F32" s="86">
        <f>Barosheet!J39</f>
        <v>0</v>
      </c>
      <c r="G32" s="86">
        <f>Barosheet!K39</f>
        <v>0</v>
      </c>
      <c r="H32" s="86">
        <f>Barosheet!L39</f>
        <v>0</v>
      </c>
      <c r="I32" s="96" t="s">
        <v>156</v>
      </c>
      <c r="J32" t="str">
        <f t="shared" si="1"/>
        <v>T1</v>
      </c>
      <c r="K32" s="86">
        <f t="shared" si="2"/>
        <v>0</v>
      </c>
      <c r="L32" s="86">
        <f t="shared" si="3"/>
        <v>0</v>
      </c>
      <c r="M32" s="86">
        <f t="shared" si="4"/>
        <v>0</v>
      </c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</row>
    <row r="33" spans="1:32" x14ac:dyDescent="0.15">
      <c r="A33" t="str">
        <f>"T"&amp;Barosheet!B40</f>
        <v>T2</v>
      </c>
      <c r="B33" s="86">
        <f>Barosheet!C40</f>
        <v>0</v>
      </c>
      <c r="C33" s="86">
        <f>Barosheet!D40</f>
        <v>0</v>
      </c>
      <c r="D33" s="86">
        <f>Barosheet!E40</f>
        <v>0</v>
      </c>
      <c r="E33" s="86">
        <f>Barosheet!F40</f>
        <v>0</v>
      </c>
      <c r="F33" s="86">
        <f>Barosheet!J40</f>
        <v>0</v>
      </c>
      <c r="G33" s="86">
        <f>Barosheet!K40</f>
        <v>0</v>
      </c>
      <c r="H33" s="86">
        <f>Barosheet!L40</f>
        <v>0</v>
      </c>
      <c r="I33" s="96" t="s">
        <v>156</v>
      </c>
      <c r="J33" t="str">
        <f t="shared" si="1"/>
        <v>T2</v>
      </c>
      <c r="K33" s="86">
        <f t="shared" si="2"/>
        <v>0</v>
      </c>
      <c r="L33" s="86">
        <f t="shared" si="3"/>
        <v>0</v>
      </c>
      <c r="M33" s="86">
        <f t="shared" si="4"/>
        <v>0</v>
      </c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</row>
    <row r="34" spans="1:32" x14ac:dyDescent="0.15">
      <c r="A34" t="str">
        <f>"T"&amp;Barosheet!B41</f>
        <v>T3</v>
      </c>
      <c r="B34" s="86">
        <f>Barosheet!C41</f>
        <v>0</v>
      </c>
      <c r="C34" s="86">
        <f>Barosheet!D41</f>
        <v>0</v>
      </c>
      <c r="D34" s="86">
        <f>Barosheet!E41</f>
        <v>0</v>
      </c>
      <c r="E34" s="86">
        <f>Barosheet!F41</f>
        <v>0</v>
      </c>
      <c r="F34" s="86">
        <f>Barosheet!J41</f>
        <v>0</v>
      </c>
      <c r="G34" s="86">
        <f>Barosheet!K41</f>
        <v>0</v>
      </c>
      <c r="H34" s="86">
        <f>Barosheet!L41</f>
        <v>0</v>
      </c>
      <c r="I34" s="96" t="s">
        <v>156</v>
      </c>
      <c r="J34" t="str">
        <f t="shared" si="1"/>
        <v>T3</v>
      </c>
      <c r="K34" s="86">
        <f t="shared" si="2"/>
        <v>0</v>
      </c>
      <c r="L34" s="86">
        <f t="shared" si="3"/>
        <v>0</v>
      </c>
      <c r="M34" s="86">
        <f t="shared" si="4"/>
        <v>0</v>
      </c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</row>
    <row r="35" spans="1:32" x14ac:dyDescent="0.15">
      <c r="A35" t="str">
        <f>"T"&amp;Barosheet!B42</f>
        <v>T4</v>
      </c>
      <c r="B35" s="86">
        <f>Barosheet!C42</f>
        <v>0</v>
      </c>
      <c r="C35" s="86">
        <f>Barosheet!D42</f>
        <v>0</v>
      </c>
      <c r="D35" s="86">
        <f>Barosheet!E42</f>
        <v>0</v>
      </c>
      <c r="E35" s="86">
        <f>Barosheet!F42</f>
        <v>0</v>
      </c>
      <c r="F35" s="86">
        <f>Barosheet!J42</f>
        <v>0</v>
      </c>
      <c r="G35" s="86">
        <f>Barosheet!K42</f>
        <v>0</v>
      </c>
      <c r="H35" s="86">
        <f>Barosheet!L42</f>
        <v>0</v>
      </c>
      <c r="I35" s="96" t="s">
        <v>156</v>
      </c>
      <c r="J35" t="str">
        <f t="shared" si="1"/>
        <v>T4</v>
      </c>
      <c r="K35" s="86">
        <f t="shared" si="2"/>
        <v>0</v>
      </c>
      <c r="L35" s="86">
        <f t="shared" si="3"/>
        <v>0</v>
      </c>
      <c r="M35" s="86">
        <f t="shared" si="4"/>
        <v>0</v>
      </c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</row>
    <row r="36" spans="1:32" x14ac:dyDescent="0.15">
      <c r="A36" t="str">
        <f>"T"&amp;Barosheet!B43</f>
        <v>T5</v>
      </c>
      <c r="B36" s="86">
        <f>Barosheet!C43</f>
        <v>0</v>
      </c>
      <c r="C36" s="86">
        <f>Barosheet!D43</f>
        <v>0</v>
      </c>
      <c r="D36" s="86">
        <f>Barosheet!E43</f>
        <v>0</v>
      </c>
      <c r="E36" s="86">
        <f>Barosheet!F43</f>
        <v>0</v>
      </c>
      <c r="F36" s="86">
        <f>Barosheet!J43</f>
        <v>0</v>
      </c>
      <c r="G36" s="86">
        <f>Barosheet!K43</f>
        <v>0</v>
      </c>
      <c r="H36" s="86">
        <f>Barosheet!L43</f>
        <v>0</v>
      </c>
      <c r="I36" s="96" t="s">
        <v>156</v>
      </c>
      <c r="J36" t="str">
        <f t="shared" si="1"/>
        <v>T5</v>
      </c>
      <c r="K36" s="86">
        <f t="shared" si="2"/>
        <v>0</v>
      </c>
      <c r="L36" s="86">
        <f t="shared" si="3"/>
        <v>0</v>
      </c>
      <c r="M36" s="86">
        <f t="shared" si="4"/>
        <v>0</v>
      </c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</row>
    <row r="37" spans="1:32" x14ac:dyDescent="0.15">
      <c r="A37" t="str">
        <f>"T"&amp;Barosheet!B44</f>
        <v>T6</v>
      </c>
      <c r="B37" s="86">
        <f>Barosheet!C44</f>
        <v>0</v>
      </c>
      <c r="C37" s="86">
        <f>Barosheet!D44</f>
        <v>0</v>
      </c>
      <c r="D37" s="86">
        <f>Barosheet!E44</f>
        <v>0</v>
      </c>
      <c r="E37" s="86">
        <f>Barosheet!F44</f>
        <v>0</v>
      </c>
      <c r="F37" s="86">
        <f>Barosheet!J44</f>
        <v>0</v>
      </c>
      <c r="G37" s="86">
        <f>Barosheet!K44</f>
        <v>0</v>
      </c>
      <c r="H37" s="86">
        <f>Barosheet!L44</f>
        <v>0</v>
      </c>
      <c r="I37" s="96" t="s">
        <v>156</v>
      </c>
      <c r="J37" t="str">
        <f t="shared" si="1"/>
        <v>T6</v>
      </c>
      <c r="K37" s="86">
        <f t="shared" si="2"/>
        <v>0</v>
      </c>
      <c r="L37" s="86">
        <f t="shared" si="3"/>
        <v>0</v>
      </c>
      <c r="M37" s="86">
        <f t="shared" si="4"/>
        <v>0</v>
      </c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</row>
    <row r="38" spans="1:32" x14ac:dyDescent="0.15">
      <c r="A38" t="str">
        <f>"T"&amp;Barosheet!B45</f>
        <v>T7</v>
      </c>
      <c r="B38" s="86">
        <f>Barosheet!C45</f>
        <v>0</v>
      </c>
      <c r="C38" s="86">
        <f>Barosheet!D45</f>
        <v>0</v>
      </c>
      <c r="D38" s="86">
        <f>Barosheet!E45</f>
        <v>0</v>
      </c>
      <c r="E38" s="86">
        <f>Barosheet!F45</f>
        <v>0</v>
      </c>
      <c r="F38" s="86">
        <f>Barosheet!J45</f>
        <v>0</v>
      </c>
      <c r="G38" s="86">
        <f>Barosheet!K45</f>
        <v>0</v>
      </c>
      <c r="H38" s="86">
        <f>Barosheet!L45</f>
        <v>0</v>
      </c>
      <c r="I38" s="96" t="s">
        <v>156</v>
      </c>
      <c r="J38" t="str">
        <f t="shared" si="1"/>
        <v>T7</v>
      </c>
      <c r="K38" s="86">
        <f t="shared" si="2"/>
        <v>0</v>
      </c>
      <c r="L38" s="86">
        <f t="shared" si="3"/>
        <v>0</v>
      </c>
      <c r="M38" s="86">
        <f t="shared" si="4"/>
        <v>0</v>
      </c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</row>
    <row r="39" spans="1:32" x14ac:dyDescent="0.15">
      <c r="A39" t="str">
        <f>"T"&amp;Barosheet!B46</f>
        <v>T8</v>
      </c>
      <c r="B39" s="86">
        <f>Barosheet!C46</f>
        <v>0</v>
      </c>
      <c r="C39" s="86">
        <f>Barosheet!D46</f>
        <v>0</v>
      </c>
      <c r="D39" s="86">
        <f>Barosheet!E46</f>
        <v>0</v>
      </c>
      <c r="E39" s="86">
        <f>Barosheet!F46</f>
        <v>0</v>
      </c>
      <c r="F39" s="86">
        <f>Barosheet!J46</f>
        <v>0</v>
      </c>
      <c r="G39" s="86">
        <f>Barosheet!K46</f>
        <v>0</v>
      </c>
      <c r="H39" s="86">
        <f>Barosheet!L46</f>
        <v>0</v>
      </c>
      <c r="I39" s="96" t="s">
        <v>156</v>
      </c>
      <c r="J39" t="str">
        <f t="shared" si="1"/>
        <v>T8</v>
      </c>
      <c r="K39" s="86">
        <f t="shared" si="2"/>
        <v>0</v>
      </c>
      <c r="L39" s="86">
        <f t="shared" si="3"/>
        <v>0</v>
      </c>
      <c r="M39" s="86">
        <f t="shared" si="4"/>
        <v>0</v>
      </c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</row>
    <row r="40" spans="1:32" x14ac:dyDescent="0.15">
      <c r="A40" t="str">
        <f>"T"&amp;Barosheet!B47</f>
        <v>T9</v>
      </c>
      <c r="B40" s="86">
        <f>Barosheet!C47</f>
        <v>0</v>
      </c>
      <c r="C40" s="86">
        <f>Barosheet!D47</f>
        <v>0</v>
      </c>
      <c r="D40" s="86">
        <f>Barosheet!E47</f>
        <v>0</v>
      </c>
      <c r="E40" s="86">
        <f>Barosheet!F47</f>
        <v>0</v>
      </c>
      <c r="F40" s="86">
        <f>Barosheet!J47</f>
        <v>0</v>
      </c>
      <c r="G40" s="86">
        <f>Barosheet!K47</f>
        <v>0</v>
      </c>
      <c r="H40" s="86">
        <f>Barosheet!L47</f>
        <v>0</v>
      </c>
      <c r="I40" s="96" t="s">
        <v>156</v>
      </c>
      <c r="J40" t="str">
        <f t="shared" si="1"/>
        <v>T9</v>
      </c>
      <c r="K40" s="86">
        <f t="shared" si="2"/>
        <v>0</v>
      </c>
      <c r="L40" s="86">
        <f t="shared" si="3"/>
        <v>0</v>
      </c>
      <c r="M40" s="86">
        <f t="shared" si="4"/>
        <v>0</v>
      </c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</row>
    <row r="41" spans="1:32" x14ac:dyDescent="0.15">
      <c r="A41" t="str">
        <f>"T"&amp;Barosheet!B48</f>
        <v>T10</v>
      </c>
      <c r="B41" s="86">
        <f>Barosheet!C48</f>
        <v>0</v>
      </c>
      <c r="C41" s="86">
        <f>Barosheet!D48</f>
        <v>0</v>
      </c>
      <c r="D41" s="86">
        <f>Barosheet!E48</f>
        <v>0</v>
      </c>
      <c r="E41" s="86">
        <f>Barosheet!F48</f>
        <v>0</v>
      </c>
      <c r="F41" s="86">
        <f>Barosheet!J48</f>
        <v>0</v>
      </c>
      <c r="G41" s="86">
        <f>Barosheet!K48</f>
        <v>0</v>
      </c>
      <c r="H41" s="86">
        <f>Barosheet!L48</f>
        <v>0</v>
      </c>
      <c r="I41" s="97" t="s">
        <v>157</v>
      </c>
      <c r="J41" t="str">
        <f t="shared" si="1"/>
        <v>T10</v>
      </c>
      <c r="K41" s="86">
        <f t="shared" si="2"/>
        <v>0</v>
      </c>
      <c r="L41" s="86">
        <f t="shared" si="3"/>
        <v>0</v>
      </c>
      <c r="M41" s="86">
        <f t="shared" si="4"/>
        <v>0</v>
      </c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</row>
    <row r="42" spans="1:32" x14ac:dyDescent="0.15">
      <c r="A42" t="str">
        <f>"T"&amp;Barosheet!B49</f>
        <v>T11</v>
      </c>
      <c r="B42" s="86">
        <f>Barosheet!C49</f>
        <v>0</v>
      </c>
      <c r="C42" s="86">
        <f>Barosheet!D49</f>
        <v>0</v>
      </c>
      <c r="D42" s="86">
        <f>Barosheet!E49</f>
        <v>0</v>
      </c>
      <c r="E42" s="86">
        <f>Barosheet!F49</f>
        <v>0</v>
      </c>
      <c r="F42" s="86">
        <f>Barosheet!J49</f>
        <v>0</v>
      </c>
      <c r="G42" s="86">
        <f>Barosheet!K49</f>
        <v>0</v>
      </c>
      <c r="H42" s="86">
        <f>Barosheet!L49</f>
        <v>0</v>
      </c>
      <c r="I42" s="96" t="s">
        <v>156</v>
      </c>
      <c r="J42" t="str">
        <f t="shared" si="1"/>
        <v>T11</v>
      </c>
      <c r="K42" s="86">
        <f t="shared" si="2"/>
        <v>0</v>
      </c>
      <c r="L42" s="86">
        <f t="shared" si="3"/>
        <v>0</v>
      </c>
      <c r="M42" s="86">
        <f t="shared" si="4"/>
        <v>0</v>
      </c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</row>
    <row r="43" spans="1:32" x14ac:dyDescent="0.15">
      <c r="A43" t="str">
        <f>"T"&amp;Barosheet!B50</f>
        <v>T12</v>
      </c>
      <c r="B43" s="86">
        <f>Barosheet!C50</f>
        <v>0</v>
      </c>
      <c r="C43" s="86">
        <f>Barosheet!D50</f>
        <v>0</v>
      </c>
      <c r="D43" s="86">
        <f>Barosheet!E50</f>
        <v>0</v>
      </c>
      <c r="E43" s="86">
        <f>Barosheet!F50</f>
        <v>0</v>
      </c>
      <c r="F43" s="86">
        <f>Barosheet!J50</f>
        <v>0</v>
      </c>
      <c r="G43" s="86">
        <f>Barosheet!K50</f>
        <v>0</v>
      </c>
      <c r="H43" s="86">
        <f>Barosheet!L50</f>
        <v>0</v>
      </c>
      <c r="I43" s="96" t="s">
        <v>156</v>
      </c>
      <c r="J43" t="str">
        <f t="shared" si="1"/>
        <v>T12</v>
      </c>
      <c r="K43" s="86">
        <f t="shared" si="2"/>
        <v>0</v>
      </c>
      <c r="L43" s="86">
        <f t="shared" si="3"/>
        <v>0</v>
      </c>
      <c r="M43" s="86">
        <f t="shared" si="4"/>
        <v>0</v>
      </c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</row>
    <row r="44" spans="1:32" x14ac:dyDescent="0.15">
      <c r="A44" t="str">
        <f>"T"&amp;Barosheet!B51</f>
        <v>T14</v>
      </c>
      <c r="B44" s="86">
        <f>Barosheet!C51</f>
        <v>0</v>
      </c>
      <c r="C44" s="86">
        <f>Barosheet!D51</f>
        <v>0</v>
      </c>
      <c r="D44" s="86">
        <f>Barosheet!E51</f>
        <v>0</v>
      </c>
      <c r="E44" s="86">
        <f>Barosheet!F51</f>
        <v>0</v>
      </c>
      <c r="F44" s="86">
        <f>Barosheet!J51</f>
        <v>0</v>
      </c>
      <c r="G44" s="86">
        <f>Barosheet!K51</f>
        <v>0</v>
      </c>
      <c r="H44" s="86">
        <f>Barosheet!L51</f>
        <v>0</v>
      </c>
      <c r="I44" s="96" t="s">
        <v>156</v>
      </c>
      <c r="J44" t="str">
        <f t="shared" si="1"/>
        <v>T14</v>
      </c>
      <c r="K44" s="86">
        <f t="shared" si="2"/>
        <v>0</v>
      </c>
      <c r="L44" s="86">
        <f t="shared" si="3"/>
        <v>0</v>
      </c>
      <c r="M44" s="86">
        <f t="shared" si="4"/>
        <v>0</v>
      </c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</row>
    <row r="45" spans="1:32" x14ac:dyDescent="0.15">
      <c r="A45" t="str">
        <f>"T"&amp;Barosheet!B52</f>
        <v>T15</v>
      </c>
      <c r="B45" s="86">
        <f>Barosheet!C52</f>
        <v>0</v>
      </c>
      <c r="C45" s="86">
        <f>Barosheet!D52</f>
        <v>0</v>
      </c>
      <c r="D45" s="86">
        <f>Barosheet!E52</f>
        <v>0</v>
      </c>
      <c r="E45" s="86">
        <f>Barosheet!F52</f>
        <v>0</v>
      </c>
      <c r="F45" s="86">
        <f>Barosheet!J52</f>
        <v>0</v>
      </c>
      <c r="G45" s="86">
        <f>Barosheet!K52</f>
        <v>0</v>
      </c>
      <c r="H45" s="86">
        <f>Barosheet!L52</f>
        <v>0</v>
      </c>
      <c r="I45" s="96" t="s">
        <v>156</v>
      </c>
      <c r="J45" t="str">
        <f t="shared" si="1"/>
        <v>T15</v>
      </c>
      <c r="K45" s="86">
        <f t="shared" si="2"/>
        <v>0</v>
      </c>
      <c r="L45" s="86">
        <f t="shared" si="3"/>
        <v>0</v>
      </c>
      <c r="M45" s="86">
        <f t="shared" si="4"/>
        <v>0</v>
      </c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</row>
    <row r="46" spans="1:32" x14ac:dyDescent="0.15">
      <c r="A46" t="str">
        <f>"T"&amp;Barosheet!B53</f>
        <v>T16</v>
      </c>
      <c r="B46" s="86">
        <f>Barosheet!C53</f>
        <v>0</v>
      </c>
      <c r="C46" s="86">
        <f>Barosheet!D53</f>
        <v>0</v>
      </c>
      <c r="D46" s="86">
        <f>Barosheet!E53</f>
        <v>0</v>
      </c>
      <c r="E46" s="86">
        <f>Barosheet!F53</f>
        <v>0</v>
      </c>
      <c r="F46" s="86">
        <f>Barosheet!J53</f>
        <v>0</v>
      </c>
      <c r="G46" s="86">
        <f>Barosheet!K53</f>
        <v>0</v>
      </c>
      <c r="H46" s="86">
        <f>Barosheet!L53</f>
        <v>0</v>
      </c>
      <c r="I46" s="96" t="s">
        <v>156</v>
      </c>
      <c r="J46" t="str">
        <f t="shared" ref="J46:J65" si="5">A46</f>
        <v>T16</v>
      </c>
      <c r="K46" s="86">
        <f t="shared" ref="K46:K65" si="6">G46</f>
        <v>0</v>
      </c>
      <c r="L46" s="86">
        <f t="shared" ref="L46:L65" si="7">H46</f>
        <v>0</v>
      </c>
      <c r="M46" s="86">
        <f t="shared" ref="M46:M65" si="8">F46</f>
        <v>0</v>
      </c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</row>
    <row r="47" spans="1:32" x14ac:dyDescent="0.15">
      <c r="A47" t="str">
        <f>"T"&amp;Barosheet!B54</f>
        <v>T17</v>
      </c>
      <c r="B47" s="86">
        <f>Barosheet!C54</f>
        <v>0</v>
      </c>
      <c r="C47" s="86">
        <f>Barosheet!D54</f>
        <v>0</v>
      </c>
      <c r="D47" s="86">
        <f>Barosheet!E54</f>
        <v>0</v>
      </c>
      <c r="E47" s="86">
        <f>Barosheet!F54</f>
        <v>0</v>
      </c>
      <c r="F47" s="86">
        <f>Barosheet!J54</f>
        <v>0</v>
      </c>
      <c r="G47" s="86">
        <f>Barosheet!K54</f>
        <v>0</v>
      </c>
      <c r="H47" s="86">
        <f>Barosheet!L54</f>
        <v>0</v>
      </c>
      <c r="I47" s="96" t="s">
        <v>156</v>
      </c>
      <c r="J47" t="str">
        <f t="shared" si="5"/>
        <v>T17</v>
      </c>
      <c r="K47" s="86">
        <f t="shared" si="6"/>
        <v>0</v>
      </c>
      <c r="L47" s="86">
        <f t="shared" si="7"/>
        <v>0</v>
      </c>
      <c r="M47" s="86">
        <f t="shared" si="8"/>
        <v>0</v>
      </c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</row>
    <row r="48" spans="1:32" x14ac:dyDescent="0.15">
      <c r="A48" t="str">
        <f>"T"&amp;Barosheet!B55</f>
        <v>T18</v>
      </c>
      <c r="B48" s="86">
        <f>Barosheet!C55</f>
        <v>0</v>
      </c>
      <c r="C48" s="86">
        <f>Barosheet!D55</f>
        <v>0</v>
      </c>
      <c r="D48" s="86">
        <f>Barosheet!E55</f>
        <v>0</v>
      </c>
      <c r="E48" s="86">
        <f>Barosheet!F55</f>
        <v>0</v>
      </c>
      <c r="F48" s="86">
        <f>Barosheet!J55</f>
        <v>0</v>
      </c>
      <c r="G48" s="86">
        <f>Barosheet!K55</f>
        <v>0</v>
      </c>
      <c r="H48" s="86">
        <f>Barosheet!L55</f>
        <v>0</v>
      </c>
      <c r="I48" s="96" t="s">
        <v>156</v>
      </c>
      <c r="J48" t="str">
        <f t="shared" si="5"/>
        <v>T18</v>
      </c>
      <c r="K48" s="86">
        <f t="shared" si="6"/>
        <v>0</v>
      </c>
      <c r="L48" s="86">
        <f t="shared" si="7"/>
        <v>0</v>
      </c>
      <c r="M48" s="86">
        <f t="shared" si="8"/>
        <v>0</v>
      </c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</row>
    <row r="49" spans="1:32" x14ac:dyDescent="0.15">
      <c r="A49" t="str">
        <f>"T"&amp;Barosheet!B56</f>
        <v>T19</v>
      </c>
      <c r="B49" s="86">
        <f>Barosheet!C56</f>
        <v>0</v>
      </c>
      <c r="C49" s="86">
        <f>Barosheet!D56</f>
        <v>0</v>
      </c>
      <c r="D49" s="86">
        <f>Barosheet!E56</f>
        <v>0</v>
      </c>
      <c r="E49" s="86">
        <f>Barosheet!F56</f>
        <v>0</v>
      </c>
      <c r="F49" s="86">
        <f>Barosheet!J56</f>
        <v>0</v>
      </c>
      <c r="G49" s="86">
        <f>Barosheet!K56</f>
        <v>0</v>
      </c>
      <c r="H49" s="86">
        <f>Barosheet!L56</f>
        <v>0</v>
      </c>
      <c r="I49" s="96" t="s">
        <v>156</v>
      </c>
      <c r="J49" t="str">
        <f t="shared" si="5"/>
        <v>T19</v>
      </c>
      <c r="K49" s="86">
        <f t="shared" si="6"/>
        <v>0</v>
      </c>
      <c r="L49" s="86">
        <f t="shared" si="7"/>
        <v>0</v>
      </c>
      <c r="M49" s="86">
        <f t="shared" si="8"/>
        <v>0</v>
      </c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</row>
    <row r="50" spans="1:32" x14ac:dyDescent="0.15">
      <c r="A50" t="str">
        <f>"T"&amp;Barosheet!B57</f>
        <v>T20</v>
      </c>
      <c r="B50" s="86">
        <f>Barosheet!C57</f>
        <v>0</v>
      </c>
      <c r="C50" s="86">
        <f>Barosheet!D57</f>
        <v>0</v>
      </c>
      <c r="D50" s="86">
        <f>Barosheet!E57</f>
        <v>0</v>
      </c>
      <c r="E50" s="86">
        <f>Barosheet!F57</f>
        <v>0</v>
      </c>
      <c r="F50" s="86">
        <f>Barosheet!J57</f>
        <v>0</v>
      </c>
      <c r="G50" s="86">
        <f>Barosheet!K57</f>
        <v>0</v>
      </c>
      <c r="H50" s="86">
        <f>Barosheet!L57</f>
        <v>0</v>
      </c>
      <c r="I50" s="96" t="s">
        <v>156</v>
      </c>
      <c r="J50" t="str">
        <f t="shared" si="5"/>
        <v>T20</v>
      </c>
      <c r="K50" s="86">
        <f t="shared" si="6"/>
        <v>0</v>
      </c>
      <c r="L50" s="86">
        <f t="shared" si="7"/>
        <v>0</v>
      </c>
      <c r="M50" s="86">
        <f t="shared" si="8"/>
        <v>0</v>
      </c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</row>
    <row r="51" spans="1:32" x14ac:dyDescent="0.15">
      <c r="A51" t="str">
        <f>"T"&amp;Barosheet!B58</f>
        <v>T21</v>
      </c>
      <c r="B51" s="86">
        <f>Barosheet!C58</f>
        <v>0</v>
      </c>
      <c r="C51" s="86">
        <f>Barosheet!D58</f>
        <v>0</v>
      </c>
      <c r="D51" s="86">
        <f>Barosheet!E58</f>
        <v>0</v>
      </c>
      <c r="E51" s="86">
        <f>Barosheet!F58</f>
        <v>0</v>
      </c>
      <c r="F51" s="86">
        <f>Barosheet!J58</f>
        <v>0</v>
      </c>
      <c r="G51" s="86">
        <f>Barosheet!K58</f>
        <v>0</v>
      </c>
      <c r="H51" s="86">
        <f>Barosheet!L58</f>
        <v>0</v>
      </c>
      <c r="I51" s="96" t="s">
        <v>156</v>
      </c>
      <c r="J51" t="str">
        <f t="shared" si="5"/>
        <v>T21</v>
      </c>
      <c r="K51" s="86">
        <f t="shared" si="6"/>
        <v>0</v>
      </c>
      <c r="L51" s="86">
        <f t="shared" si="7"/>
        <v>0</v>
      </c>
      <c r="M51" s="86">
        <f t="shared" si="8"/>
        <v>0</v>
      </c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</row>
    <row r="52" spans="1:32" x14ac:dyDescent="0.15">
      <c r="A52" t="str">
        <f>"T"&amp;Barosheet!B59</f>
        <v>T22</v>
      </c>
      <c r="B52" s="86">
        <f>Barosheet!C59</f>
        <v>0</v>
      </c>
      <c r="C52" s="86">
        <f>Barosheet!D59</f>
        <v>0</v>
      </c>
      <c r="D52" s="86">
        <f>Barosheet!E59</f>
        <v>0</v>
      </c>
      <c r="E52" s="86">
        <f>Barosheet!F59</f>
        <v>0</v>
      </c>
      <c r="F52" s="86">
        <f>Barosheet!J59</f>
        <v>0</v>
      </c>
      <c r="G52" s="86">
        <f>Barosheet!K59</f>
        <v>0</v>
      </c>
      <c r="H52" s="86">
        <f>Barosheet!L59</f>
        <v>0</v>
      </c>
      <c r="I52" s="96" t="s">
        <v>156</v>
      </c>
      <c r="J52" t="str">
        <f t="shared" si="5"/>
        <v>T22</v>
      </c>
      <c r="K52" s="86">
        <f t="shared" si="6"/>
        <v>0</v>
      </c>
      <c r="L52" s="86">
        <f t="shared" si="7"/>
        <v>0</v>
      </c>
      <c r="M52" s="86">
        <f t="shared" si="8"/>
        <v>0</v>
      </c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</row>
    <row r="53" spans="1:32" x14ac:dyDescent="0.15">
      <c r="A53" t="str">
        <f>"T"&amp;Barosheet!B60</f>
        <v>T23</v>
      </c>
      <c r="B53" s="86">
        <f>Barosheet!C60</f>
        <v>0</v>
      </c>
      <c r="C53" s="86">
        <f>Barosheet!D60</f>
        <v>0</v>
      </c>
      <c r="D53" s="86">
        <f>Barosheet!E60</f>
        <v>0</v>
      </c>
      <c r="E53" s="86">
        <f>Barosheet!F60</f>
        <v>0</v>
      </c>
      <c r="F53" s="86">
        <f>Barosheet!J60</f>
        <v>0</v>
      </c>
      <c r="G53" s="86">
        <f>Barosheet!K60</f>
        <v>0</v>
      </c>
      <c r="H53" s="86">
        <f>Barosheet!L60</f>
        <v>0</v>
      </c>
      <c r="I53" s="96" t="s">
        <v>156</v>
      </c>
      <c r="J53" t="str">
        <f t="shared" si="5"/>
        <v>T23</v>
      </c>
      <c r="K53" s="86">
        <f t="shared" si="6"/>
        <v>0</v>
      </c>
      <c r="L53" s="86">
        <f t="shared" si="7"/>
        <v>0</v>
      </c>
      <c r="M53" s="86">
        <f t="shared" si="8"/>
        <v>0</v>
      </c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</row>
    <row r="54" spans="1:32" x14ac:dyDescent="0.15">
      <c r="A54" t="str">
        <f>"T"&amp;Barosheet!B61</f>
        <v>T24</v>
      </c>
      <c r="B54" s="86">
        <f>Barosheet!C61</f>
        <v>0</v>
      </c>
      <c r="C54" s="86">
        <f>Barosheet!D61</f>
        <v>0</v>
      </c>
      <c r="D54" s="86">
        <f>Barosheet!E61</f>
        <v>0</v>
      </c>
      <c r="E54" s="86">
        <f>Barosheet!F61</f>
        <v>0</v>
      </c>
      <c r="F54" s="86">
        <f>Barosheet!J61</f>
        <v>0</v>
      </c>
      <c r="G54" s="86">
        <f>Barosheet!K61</f>
        <v>0</v>
      </c>
      <c r="H54" s="86">
        <f>Barosheet!L61</f>
        <v>0</v>
      </c>
      <c r="I54" s="96" t="s">
        <v>156</v>
      </c>
      <c r="J54" t="str">
        <f t="shared" si="5"/>
        <v>T24</v>
      </c>
      <c r="K54" s="86">
        <f t="shared" si="6"/>
        <v>0</v>
      </c>
      <c r="L54" s="86">
        <f t="shared" si="7"/>
        <v>0</v>
      </c>
      <c r="M54" s="86">
        <f t="shared" si="8"/>
        <v>0</v>
      </c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</row>
    <row r="55" spans="1:32" x14ac:dyDescent="0.15">
      <c r="A55" t="str">
        <f>"T"&amp;Barosheet!B62</f>
        <v>T25</v>
      </c>
      <c r="B55" s="86">
        <f>Barosheet!C62</f>
        <v>0</v>
      </c>
      <c r="C55" s="86">
        <f>Barosheet!D62</f>
        <v>0</v>
      </c>
      <c r="D55" s="86">
        <f>Barosheet!E62</f>
        <v>0</v>
      </c>
      <c r="E55" s="86">
        <f>Barosheet!F62</f>
        <v>0</v>
      </c>
      <c r="F55" s="86">
        <f>Barosheet!J62</f>
        <v>0</v>
      </c>
      <c r="G55" s="86">
        <f>Barosheet!K62</f>
        <v>0</v>
      </c>
      <c r="H55" s="86">
        <f>Barosheet!L62</f>
        <v>0</v>
      </c>
      <c r="I55" s="96" t="s">
        <v>156</v>
      </c>
      <c r="J55" t="str">
        <f t="shared" si="5"/>
        <v>T25</v>
      </c>
      <c r="K55" s="86">
        <f t="shared" si="6"/>
        <v>0</v>
      </c>
      <c r="L55" s="86">
        <f t="shared" si="7"/>
        <v>0</v>
      </c>
      <c r="M55" s="86">
        <f t="shared" si="8"/>
        <v>0</v>
      </c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</row>
    <row r="56" spans="1:32" x14ac:dyDescent="0.15">
      <c r="A56" t="str">
        <f>"T"&amp;Barosheet!B63</f>
        <v>T26</v>
      </c>
      <c r="B56" s="86">
        <f>Barosheet!C63</f>
        <v>0</v>
      </c>
      <c r="C56" s="86">
        <f>Barosheet!D63</f>
        <v>0</v>
      </c>
      <c r="D56" s="86">
        <f>Barosheet!E63</f>
        <v>0</v>
      </c>
      <c r="E56" s="86">
        <f>Barosheet!F63</f>
        <v>0</v>
      </c>
      <c r="F56" s="86">
        <f>Barosheet!J63</f>
        <v>0</v>
      </c>
      <c r="G56" s="86">
        <f>Barosheet!K63</f>
        <v>0</v>
      </c>
      <c r="H56" s="86">
        <f>Barosheet!L63</f>
        <v>0</v>
      </c>
      <c r="I56" s="96" t="s">
        <v>156</v>
      </c>
      <c r="J56" t="str">
        <f t="shared" si="5"/>
        <v>T26</v>
      </c>
      <c r="K56" s="86">
        <f t="shared" si="6"/>
        <v>0</v>
      </c>
      <c r="L56" s="86">
        <f t="shared" si="7"/>
        <v>0</v>
      </c>
      <c r="M56" s="86">
        <f t="shared" si="8"/>
        <v>0</v>
      </c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</row>
    <row r="57" spans="1:32" x14ac:dyDescent="0.15">
      <c r="A57" t="str">
        <f>"T"&amp;Barosheet!B64</f>
        <v>T27</v>
      </c>
      <c r="B57" s="86">
        <f>Barosheet!C64</f>
        <v>0</v>
      </c>
      <c r="C57" s="86">
        <f>Barosheet!D64</f>
        <v>0</v>
      </c>
      <c r="D57" s="86">
        <f>Barosheet!E64</f>
        <v>0</v>
      </c>
      <c r="E57" s="86">
        <f>Barosheet!F64</f>
        <v>0</v>
      </c>
      <c r="F57" s="86">
        <f>Barosheet!J64</f>
        <v>0</v>
      </c>
      <c r="G57" s="86">
        <f>Barosheet!K64</f>
        <v>0</v>
      </c>
      <c r="H57" s="86">
        <f>Barosheet!L64</f>
        <v>0</v>
      </c>
      <c r="I57" s="96" t="s">
        <v>156</v>
      </c>
      <c r="J57" t="str">
        <f t="shared" si="5"/>
        <v>T27</v>
      </c>
      <c r="K57" s="86">
        <f t="shared" si="6"/>
        <v>0</v>
      </c>
      <c r="L57" s="86">
        <f t="shared" si="7"/>
        <v>0</v>
      </c>
      <c r="M57" s="86">
        <f t="shared" si="8"/>
        <v>0</v>
      </c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</row>
    <row r="58" spans="1:32" x14ac:dyDescent="0.15">
      <c r="A58" t="str">
        <f>"T"&amp;Barosheet!B65</f>
        <v>T28</v>
      </c>
      <c r="B58" s="86">
        <f>Barosheet!C65</f>
        <v>0</v>
      </c>
      <c r="C58" s="86">
        <f>Barosheet!D65</f>
        <v>0</v>
      </c>
      <c r="D58" s="86">
        <f>Barosheet!E65</f>
        <v>0</v>
      </c>
      <c r="E58" s="86">
        <f>Barosheet!F65</f>
        <v>0</v>
      </c>
      <c r="F58" s="86">
        <f>Barosheet!J65</f>
        <v>0</v>
      </c>
      <c r="G58" s="86">
        <f>Barosheet!K65</f>
        <v>0</v>
      </c>
      <c r="H58" s="86">
        <f>Barosheet!L65</f>
        <v>0</v>
      </c>
      <c r="I58" s="96" t="s">
        <v>156</v>
      </c>
      <c r="J58" t="str">
        <f t="shared" si="5"/>
        <v>T28</v>
      </c>
      <c r="K58" s="86">
        <f t="shared" si="6"/>
        <v>0</v>
      </c>
      <c r="L58" s="86">
        <f t="shared" si="7"/>
        <v>0</v>
      </c>
      <c r="M58" s="86">
        <f t="shared" si="8"/>
        <v>0</v>
      </c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</row>
    <row r="59" spans="1:32" x14ac:dyDescent="0.15">
      <c r="A59" t="str">
        <f>"R"&amp;Barosheet!B81</f>
        <v>R1</v>
      </c>
      <c r="B59" s="86">
        <f>Barosheet!C81</f>
        <v>0</v>
      </c>
      <c r="C59" s="86">
        <f>Barosheet!D81</f>
        <v>0</v>
      </c>
      <c r="D59" s="86">
        <f>Barosheet!E81</f>
        <v>0</v>
      </c>
      <c r="E59" s="86">
        <f>Barosheet!F81</f>
        <v>0</v>
      </c>
      <c r="F59" s="86">
        <f>Barosheet!J81</f>
        <v>0</v>
      </c>
      <c r="G59" s="86">
        <f>Barosheet!K81</f>
        <v>0</v>
      </c>
      <c r="H59" s="86">
        <f>Barosheet!L81</f>
        <v>0</v>
      </c>
      <c r="I59" s="98" t="s">
        <v>135</v>
      </c>
      <c r="J59" t="str">
        <f t="shared" si="5"/>
        <v>R1</v>
      </c>
      <c r="K59" s="86">
        <f t="shared" si="6"/>
        <v>0</v>
      </c>
      <c r="L59" s="86">
        <f t="shared" si="7"/>
        <v>0</v>
      </c>
      <c r="M59" s="86">
        <f t="shared" si="8"/>
        <v>0</v>
      </c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</row>
    <row r="60" spans="1:32" x14ac:dyDescent="0.15">
      <c r="A60" t="str">
        <f>"R"&amp;Barosheet!B82</f>
        <v>R2</v>
      </c>
      <c r="B60" s="86">
        <f>Barosheet!C82</f>
        <v>0</v>
      </c>
      <c r="C60" s="86">
        <f>Barosheet!D82</f>
        <v>0</v>
      </c>
      <c r="D60" s="86">
        <f>Barosheet!E82</f>
        <v>0</v>
      </c>
      <c r="E60" s="86">
        <f>Barosheet!F82</f>
        <v>0</v>
      </c>
      <c r="F60" s="86">
        <f>Barosheet!J82</f>
        <v>0</v>
      </c>
      <c r="G60" s="86">
        <f>Barosheet!K82</f>
        <v>0</v>
      </c>
      <c r="H60" s="86">
        <f>Barosheet!L82</f>
        <v>0</v>
      </c>
      <c r="I60" s="98" t="s">
        <v>135</v>
      </c>
      <c r="J60" t="str">
        <f t="shared" si="5"/>
        <v>R2</v>
      </c>
      <c r="K60" s="86">
        <f t="shared" si="6"/>
        <v>0</v>
      </c>
      <c r="L60" s="86">
        <f t="shared" si="7"/>
        <v>0</v>
      </c>
      <c r="M60" s="86">
        <f t="shared" si="8"/>
        <v>0</v>
      </c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</row>
    <row r="61" spans="1:32" x14ac:dyDescent="0.15">
      <c r="A61" t="str">
        <f>"R"&amp;Barosheet!B83</f>
        <v>R3</v>
      </c>
      <c r="B61" s="86">
        <f>Barosheet!C83</f>
        <v>0</v>
      </c>
      <c r="C61" s="86">
        <f>Barosheet!D83</f>
        <v>0</v>
      </c>
      <c r="D61" s="86">
        <f>Barosheet!E83</f>
        <v>0</v>
      </c>
      <c r="E61" s="86">
        <f>Barosheet!F83</f>
        <v>0</v>
      </c>
      <c r="F61" s="86">
        <f>Barosheet!J83</f>
        <v>0</v>
      </c>
      <c r="G61" s="86">
        <f>Barosheet!K83</f>
        <v>0</v>
      </c>
      <c r="H61" s="86">
        <f>Barosheet!L83</f>
        <v>0</v>
      </c>
      <c r="I61" s="98" t="s">
        <v>135</v>
      </c>
      <c r="J61" t="str">
        <f t="shared" si="5"/>
        <v>R3</v>
      </c>
      <c r="K61" s="86">
        <f t="shared" si="6"/>
        <v>0</v>
      </c>
      <c r="L61" s="86">
        <f t="shared" si="7"/>
        <v>0</v>
      </c>
      <c r="M61" s="86">
        <f t="shared" si="8"/>
        <v>0</v>
      </c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</row>
    <row r="62" spans="1:32" x14ac:dyDescent="0.15">
      <c r="A62" t="str">
        <f>"R"&amp;Barosheet!B84</f>
        <v>R4</v>
      </c>
      <c r="B62" s="86">
        <f>Barosheet!C84</f>
        <v>0</v>
      </c>
      <c r="C62" s="86">
        <f>Barosheet!D84</f>
        <v>0</v>
      </c>
      <c r="D62" s="86">
        <f>Barosheet!E84</f>
        <v>0</v>
      </c>
      <c r="E62" s="86">
        <f>Barosheet!F84</f>
        <v>0</v>
      </c>
      <c r="F62" s="86">
        <f>Barosheet!J84</f>
        <v>0</v>
      </c>
      <c r="G62" s="86">
        <f>Barosheet!K84</f>
        <v>0</v>
      </c>
      <c r="H62" s="86">
        <f>Barosheet!L84</f>
        <v>0</v>
      </c>
      <c r="I62" s="98" t="s">
        <v>135</v>
      </c>
      <c r="J62" t="str">
        <f t="shared" si="5"/>
        <v>R4</v>
      </c>
      <c r="K62" s="86">
        <f t="shared" si="6"/>
        <v>0</v>
      </c>
      <c r="L62" s="86">
        <f t="shared" si="7"/>
        <v>0</v>
      </c>
      <c r="M62" s="86">
        <f t="shared" si="8"/>
        <v>0</v>
      </c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</row>
    <row r="63" spans="1:32" x14ac:dyDescent="0.15">
      <c r="A63" t="str">
        <f>"R"&amp;Barosheet!B85</f>
        <v>R5</v>
      </c>
      <c r="B63" s="86">
        <f>Barosheet!C85</f>
        <v>0</v>
      </c>
      <c r="C63" s="86">
        <f>Barosheet!D85</f>
        <v>0</v>
      </c>
      <c r="D63" s="86">
        <f>Barosheet!E85</f>
        <v>0</v>
      </c>
      <c r="E63" s="86">
        <f>Barosheet!F85</f>
        <v>0</v>
      </c>
      <c r="F63" s="86">
        <f>Barosheet!J85</f>
        <v>0</v>
      </c>
      <c r="G63" s="86">
        <f>Barosheet!K85</f>
        <v>0</v>
      </c>
      <c r="H63" s="86">
        <f>Barosheet!L85</f>
        <v>0</v>
      </c>
      <c r="I63" s="98" t="s">
        <v>135</v>
      </c>
      <c r="J63" t="str">
        <f t="shared" si="5"/>
        <v>R5</v>
      </c>
      <c r="K63" s="86">
        <f t="shared" si="6"/>
        <v>0</v>
      </c>
      <c r="L63" s="86">
        <f t="shared" si="7"/>
        <v>0</v>
      </c>
      <c r="M63" s="86">
        <f t="shared" si="8"/>
        <v>0</v>
      </c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</row>
    <row r="64" spans="1:32" x14ac:dyDescent="0.15">
      <c r="A64" t="str">
        <f>"Sit"&amp;Barosheet!B87</f>
        <v>Sit1</v>
      </c>
      <c r="B64" s="86">
        <f>Barosheet!C87</f>
        <v>0</v>
      </c>
      <c r="C64" s="86">
        <f>Barosheet!D87</f>
        <v>0</v>
      </c>
      <c r="D64" s="86">
        <f>Barosheet!E87</f>
        <v>0</v>
      </c>
      <c r="E64" s="86">
        <f>Barosheet!F87</f>
        <v>0</v>
      </c>
      <c r="F64" s="86">
        <f>Barosheet!J87</f>
        <v>0</v>
      </c>
      <c r="G64" s="86">
        <f>Barosheet!K87</f>
        <v>0</v>
      </c>
      <c r="H64" s="86">
        <f>Barosheet!L87</f>
        <v>0</v>
      </c>
      <c r="I64" s="99" t="s">
        <v>109</v>
      </c>
      <c r="J64" t="str">
        <f t="shared" si="5"/>
        <v>Sit1</v>
      </c>
      <c r="K64" s="86">
        <f t="shared" si="6"/>
        <v>0</v>
      </c>
      <c r="L64" s="86">
        <f t="shared" si="7"/>
        <v>0</v>
      </c>
      <c r="M64" s="86">
        <f t="shared" si="8"/>
        <v>0</v>
      </c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</row>
    <row r="65" spans="1:32" x14ac:dyDescent="0.15">
      <c r="A65" t="str">
        <f>"Sit"&amp;Barosheet!B88</f>
        <v>Sit2</v>
      </c>
      <c r="B65" s="86">
        <f>Barosheet!C88</f>
        <v>0</v>
      </c>
      <c r="C65" s="86">
        <f>Barosheet!D88</f>
        <v>0</v>
      </c>
      <c r="D65" s="86">
        <f>Barosheet!E88</f>
        <v>0</v>
      </c>
      <c r="E65" s="86">
        <f>Barosheet!F88</f>
        <v>0</v>
      </c>
      <c r="F65" s="86">
        <f>Barosheet!J88</f>
        <v>0</v>
      </c>
      <c r="G65" s="86">
        <f>Barosheet!K88</f>
        <v>0</v>
      </c>
      <c r="H65" s="86">
        <f>Barosheet!L88</f>
        <v>0</v>
      </c>
      <c r="I65" s="99" t="s">
        <v>109</v>
      </c>
      <c r="J65" t="str">
        <f t="shared" si="5"/>
        <v>Sit2</v>
      </c>
      <c r="K65" s="86">
        <f t="shared" si="6"/>
        <v>0</v>
      </c>
      <c r="L65" s="86">
        <f t="shared" si="7"/>
        <v>0</v>
      </c>
      <c r="M65" s="86">
        <f t="shared" si="8"/>
        <v>0</v>
      </c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</row>
    <row r="66" spans="1:32" x14ac:dyDescent="0.15"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</row>
    <row r="67" spans="1:32" x14ac:dyDescent="0.15"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</row>
    <row r="68" spans="1:32" ht="14" x14ac:dyDescent="0.15">
      <c r="A68" s="119" t="s">
        <v>159</v>
      </c>
      <c r="B68" s="119"/>
      <c r="C68" s="119"/>
      <c r="D68" s="119"/>
      <c r="E68" s="119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</row>
    <row r="69" spans="1:32" ht="14" x14ac:dyDescent="0.15">
      <c r="A69" s="90" t="s">
        <v>132</v>
      </c>
      <c r="B69" s="90" t="s">
        <v>133</v>
      </c>
      <c r="C69" s="90" t="s">
        <v>156</v>
      </c>
      <c r="D69" s="90" t="s">
        <v>135</v>
      </c>
      <c r="E69" s="90" t="s">
        <v>109</v>
      </c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</row>
    <row r="70" spans="1:32" x14ac:dyDescent="0.15">
      <c r="A70" t="s">
        <v>67</v>
      </c>
      <c r="B70" s="85" t="e">
        <f t="shared" ref="B70:C73" si="9">B5</f>
        <v>#DIV/0!</v>
      </c>
      <c r="C70" s="85" t="e">
        <f t="shared" si="9"/>
        <v>#DIV/0!</v>
      </c>
      <c r="D70" s="85" t="e">
        <f t="shared" ref="D70:E73" si="10">E5</f>
        <v>#DIV/0!</v>
      </c>
      <c r="E70" s="85" t="e">
        <f t="shared" si="10"/>
        <v>#DIV/0!</v>
      </c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</row>
    <row r="71" spans="1:32" x14ac:dyDescent="0.15">
      <c r="A71" t="s">
        <v>68</v>
      </c>
      <c r="B71" s="85" t="e">
        <f t="shared" si="9"/>
        <v>#DIV/0!</v>
      </c>
      <c r="C71" s="85" t="e">
        <f t="shared" si="9"/>
        <v>#DIV/0!</v>
      </c>
      <c r="D71" s="85" t="e">
        <f t="shared" si="10"/>
        <v>#DIV/0!</v>
      </c>
      <c r="E71" s="85" t="e">
        <f t="shared" si="10"/>
        <v>#DIV/0!</v>
      </c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</row>
    <row r="72" spans="1:32" x14ac:dyDescent="0.15">
      <c r="A72" t="s">
        <v>88</v>
      </c>
      <c r="B72" s="85" t="e">
        <f t="shared" si="9"/>
        <v>#DIV/0!</v>
      </c>
      <c r="C72" s="85" t="e">
        <f t="shared" si="9"/>
        <v>#DIV/0!</v>
      </c>
      <c r="D72" s="85" t="e">
        <f t="shared" si="10"/>
        <v>#DIV/0!</v>
      </c>
      <c r="E72" s="85" t="e">
        <f t="shared" si="10"/>
        <v>#DIV/0!</v>
      </c>
    </row>
    <row r="73" spans="1:32" x14ac:dyDescent="0.15">
      <c r="A73" t="s">
        <v>1</v>
      </c>
      <c r="B73" s="85" t="e">
        <f t="shared" si="9"/>
        <v>#DIV/0!</v>
      </c>
      <c r="C73" s="85" t="e">
        <f t="shared" si="9"/>
        <v>#DIV/0!</v>
      </c>
      <c r="D73" s="85" t="e">
        <f t="shared" si="10"/>
        <v>#DIV/0!</v>
      </c>
      <c r="E73" s="85" t="e">
        <f t="shared" si="10"/>
        <v>#DIV/0!</v>
      </c>
    </row>
    <row r="75" spans="1:32" ht="14" x14ac:dyDescent="0.15">
      <c r="A75" s="119" t="s">
        <v>160</v>
      </c>
      <c r="B75" s="119"/>
      <c r="C75" s="119"/>
      <c r="D75" s="119"/>
      <c r="E75" s="119"/>
    </row>
    <row r="76" spans="1:32" ht="14" x14ac:dyDescent="0.15">
      <c r="A76" s="90" t="s">
        <v>132</v>
      </c>
      <c r="B76" s="90" t="s">
        <v>133</v>
      </c>
      <c r="C76" s="90" t="s">
        <v>156</v>
      </c>
      <c r="D76" s="90" t="s">
        <v>135</v>
      </c>
      <c r="E76" s="90" t="s">
        <v>109</v>
      </c>
    </row>
    <row r="77" spans="1:32" x14ac:dyDescent="0.15">
      <c r="A77" t="s">
        <v>152</v>
      </c>
      <c r="B77" s="85" t="e">
        <f>B10</f>
        <v>#DIV/0!</v>
      </c>
      <c r="C77" s="85" t="e">
        <f>C10</f>
        <v>#DIV/0!</v>
      </c>
      <c r="D77" s="85" t="e">
        <f>E10</f>
        <v>#DIV/0!</v>
      </c>
      <c r="E77" s="85" t="e">
        <f>F10</f>
        <v>#DIV/0!</v>
      </c>
    </row>
    <row r="78" spans="1:32" x14ac:dyDescent="0.15">
      <c r="A78" t="s">
        <v>153</v>
      </c>
      <c r="B78" s="85" t="e">
        <f>B11</f>
        <v>#DIV/0!</v>
      </c>
      <c r="C78" s="85" t="e">
        <f>C11</f>
        <v>#DIV/0!</v>
      </c>
      <c r="D78" s="85" t="e">
        <f>E11</f>
        <v>#DIV/0!</v>
      </c>
      <c r="E78" s="85" t="e">
        <f>F11</f>
        <v>#DIV/0!</v>
      </c>
    </row>
    <row r="79" spans="1:32" x14ac:dyDescent="0.15">
      <c r="A79" t="s">
        <v>108</v>
      </c>
      <c r="B79" s="85" t="e">
        <f>B9</f>
        <v>#DIV/0!</v>
      </c>
      <c r="C79" s="85" t="e">
        <f>C9</f>
        <v>#DIV/0!</v>
      </c>
      <c r="D79" s="85" t="e">
        <f>E9</f>
        <v>#DIV/0!</v>
      </c>
      <c r="E79" s="85" t="e">
        <f>F9</f>
        <v>#DIV/0!</v>
      </c>
    </row>
  </sheetData>
  <mergeCells count="5">
    <mergeCell ref="A1:M1"/>
    <mergeCell ref="A2:M2"/>
    <mergeCell ref="A68:E68"/>
    <mergeCell ref="A75:E75"/>
    <mergeCell ref="H4:I4"/>
  </mergeCells>
  <conditionalFormatting sqref="D5:D11">
    <cfRule type="cellIs" priority="1" operator="lessThan">
      <formula>0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776A0-03C8-5944-845A-F9F1C5C6B550}">
  <dimension ref="A1:AB52"/>
  <sheetViews>
    <sheetView zoomScale="75" workbookViewId="0">
      <selection activeCell="E47" sqref="B14:E47"/>
    </sheetView>
  </sheetViews>
  <sheetFormatPr baseColWidth="10" defaultRowHeight="13" x14ac:dyDescent="0.15"/>
  <cols>
    <col min="1" max="1" width="26.6640625" customWidth="1"/>
    <col min="2" max="2" width="8.6640625" bestFit="1" customWidth="1"/>
    <col min="3" max="3" width="7.5" bestFit="1" customWidth="1"/>
    <col min="4" max="4" width="6.83203125" bestFit="1" customWidth="1"/>
    <col min="5" max="5" width="5.83203125" bestFit="1" customWidth="1"/>
    <col min="6" max="6" width="12.33203125" bestFit="1" customWidth="1"/>
    <col min="7" max="7" width="7.1640625" bestFit="1" customWidth="1"/>
    <col min="8" max="8" width="18.33203125" customWidth="1"/>
    <col min="9" max="9" width="5.33203125" bestFit="1" customWidth="1"/>
    <col min="10" max="10" width="14.6640625" customWidth="1"/>
    <col min="11" max="11" width="8.83203125" bestFit="1" customWidth="1"/>
    <col min="12" max="12" width="5" bestFit="1" customWidth="1"/>
  </cols>
  <sheetData>
    <row r="1" spans="1:28" ht="18" x14ac:dyDescent="0.2">
      <c r="A1" s="108" t="s">
        <v>163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</row>
    <row r="2" spans="1:28" x14ac:dyDescent="0.15">
      <c r="A2" s="109" t="s">
        <v>184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</row>
    <row r="3" spans="1:28" x14ac:dyDescent="0.15"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</row>
    <row r="4" spans="1:28" ht="14" x14ac:dyDescent="0.15">
      <c r="A4" s="90" t="s">
        <v>132</v>
      </c>
      <c r="B4" s="90" t="s">
        <v>164</v>
      </c>
      <c r="C4" s="90" t="s">
        <v>165</v>
      </c>
      <c r="D4" s="90" t="s">
        <v>166</v>
      </c>
      <c r="E4" s="90" t="s">
        <v>167</v>
      </c>
      <c r="H4" s="90" t="s">
        <v>143</v>
      </c>
      <c r="J4" s="90" t="s">
        <v>158</v>
      </c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</row>
    <row r="5" spans="1:28" x14ac:dyDescent="0.15">
      <c r="A5" s="42" t="s">
        <v>168</v>
      </c>
      <c r="B5" s="86" t="str">
        <f>IF(COUNTIFS($I$14:$I$46,1,$H$14:$H$46,"Baseline",$B$14:$B$46,"&gt;0")=0,"",AVERAGEIFS($B$14:$B$46,$I$14:$I$46,1,$H$14:$H$46,"Baseline",$B$14:$B$46,"&gt;0"))</f>
        <v/>
      </c>
      <c r="C5" s="86" t="str">
        <f>IF(COUNTIFS($I$14:$I$46,2,$H$14:$H$46,"Baseline",$B$14:$B$46,"&gt;0")=0,"",AVERAGEIFS($B$14:$B$46,$I$14:$I$46,2,$H$14:$H$46,"Baseline",$B$14:$B$46,"&gt;0"))</f>
        <v/>
      </c>
      <c r="D5" s="86" t="str">
        <f>IF(COUNTIFS($I$14:$I$46,3,$H$14:$H$46,"Baseline",$B$14:$B$46,"&gt;0")=0,"",AVERAGEIFS($B$14:$B$46,$I$14:$I$46,3,$H$14:$H$46,"Baseline",$B$14:$B$46,"&gt;0"))</f>
        <v/>
      </c>
      <c r="E5" s="85" t="str">
        <f t="shared" ref="E5:E11" si="0">IF(COUNT(B5:D5)=0,"",AVERAGE(B5:D5))</f>
        <v/>
      </c>
      <c r="H5" t="s">
        <v>175</v>
      </c>
      <c r="I5" s="1">
        <f>COUNTIF(B14:B46,"&gt;0")</f>
        <v>0</v>
      </c>
      <c r="J5" s="100" t="s">
        <v>100</v>
      </c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</row>
    <row r="6" spans="1:28" x14ac:dyDescent="0.15">
      <c r="A6" s="42" t="s">
        <v>169</v>
      </c>
      <c r="B6" s="86" t="str">
        <f>IF(COUNTIFS($I$14:$I$46,1,$H$14:$H$46,"phase I",$B$14:$B$46,"&gt;0")=0,"",AVERAGEIFS($B$14:$B$46,$I$14:$I$46,1,$H$14:$H$46,"phase I",$B$14:$B$46,"&gt;0"))</f>
        <v/>
      </c>
      <c r="C6" s="86" t="str">
        <f>IF(COUNTIFS($I$14:$I$46,2,$H$14:$H$46,"phase I",$B$14:$B$46,"&gt;0")=0,"",AVERAGEIFS($B$14:$B$46,$I$14:$I$46,2,$H$14:$H$46,"phase I",$B$14:$B$46,"&gt;0"))</f>
        <v/>
      </c>
      <c r="D6" s="86" t="str">
        <f>IF(COUNTIFS($I$14:$I$46,3,$H$14:$H$46,"phase I",$B$14:$B$46,"&gt;0")=0,"",AVERAGEIFS($B$14:$B$46,$I$14:$I$46,3,$H$14:$H$46,"phase I",$B$14:$B$46,"&gt;0"))</f>
        <v/>
      </c>
      <c r="E6" s="85" t="str">
        <f t="shared" si="0"/>
        <v/>
      </c>
      <c r="H6" t="s">
        <v>176</v>
      </c>
      <c r="I6" s="110" t="str">
        <f>E11</f>
        <v/>
      </c>
      <c r="J6" s="103" t="s">
        <v>179</v>
      </c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</row>
    <row r="7" spans="1:28" x14ac:dyDescent="0.15">
      <c r="A7" s="42" t="s">
        <v>170</v>
      </c>
      <c r="B7" s="86" t="str">
        <f>IF(COUNTIFS($I$14:$I$46,1,$H$14:$H$46,"phase II early",$B$14:$B$46,"&gt;0")=0,"",AVERAGEIFS($B$14:$B$46,$I$14:$I$46,1,$H$14:$H$46,"phase II early",$B$14:$B$46,"&gt;0"))</f>
        <v/>
      </c>
      <c r="C7" s="86" t="str">
        <f>IF(COUNTIFS($I$14:$I$46,2,$H$14:$H$46,"phase II early",$B$14:$B$46,"&gt;0")=0,"",AVERAGEIFS($B$14:$B$46,$I$14:$I$46,2,$H$14:$H$46,"phase II early",$B$14:$B$46,"&gt;0"))</f>
        <v/>
      </c>
      <c r="D7" s="86" t="str">
        <f>IF(COUNTIFS($I$14:$I$46,3,$H$14:$H$46,"phase II early",$B$14:$B$46,"&gt;0")=0,"",AVERAGEIFS($B$14:$B$46,$I$14:$I$46,3,$H$14:$H$46,"phase II early",$B$14:$B$46,"&gt;0"))</f>
        <v/>
      </c>
      <c r="E7" s="85" t="str">
        <f t="shared" si="0"/>
        <v/>
      </c>
      <c r="H7" t="s">
        <v>177</v>
      </c>
      <c r="J7" s="102" t="s">
        <v>180</v>
      </c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</row>
    <row r="8" spans="1:28" x14ac:dyDescent="0.15">
      <c r="A8" s="42" t="s">
        <v>171</v>
      </c>
      <c r="B8" s="86" t="str">
        <f>IF(COUNTIFS($I$14:$I$46,1,$H$14:$H$46,"phase II late",$B$14:$B$46,"&gt;0")=0,"",AVERAGEIFS($B$14:$B$46,$I$14:$I$46,1,$H$14:$H$46,"phase II late",$B$14:$B$46,"&gt;0"))</f>
        <v/>
      </c>
      <c r="C8" s="86" t="str">
        <f>IF(COUNTIFS($I$14:$I$46,2,$H$14:$H$46,"phase II late",$B$14:$B$46,"&gt;0")=0,"",AVERAGEIFS($B$14:$B$46,$I$14:$I$46,2,$H$14:$H$46,"phase II late",$B$14:$B$46,"&gt;0"))</f>
        <v/>
      </c>
      <c r="D8" s="86" t="str">
        <f>IF(COUNTIFS($I$14:$I$46,3,$H$14:$H$46,"phase II late",$B$14:$B$46,"&gt;0")=0,"",AVERAGEIFS($B$14:$B$46,$I$14:$I$46,3,$H$14:$H$46,"phase II late",$B$14:$B$46,"&gt;0"))</f>
        <v/>
      </c>
      <c r="E8" s="85" t="str">
        <f t="shared" si="0"/>
        <v/>
      </c>
      <c r="H8" s="89" t="s">
        <v>178</v>
      </c>
      <c r="J8" s="112" t="s">
        <v>181</v>
      </c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</row>
    <row r="9" spans="1:28" x14ac:dyDescent="0.15">
      <c r="A9" s="42" t="s">
        <v>172</v>
      </c>
      <c r="B9" s="86" t="str">
        <f>IF(COUNTIFS($I$14:$I$46,1,$H$14:$H$46,"phase IV (overshoot)",$B$14:$B$46,"&gt;0")=0,"",AVERAGEIFS($B$14:$B$46,$I$14:$I$46,1,$H$14:$H$46,"phase IV (overshoot)",$B$14:$B$46,"&gt;0"))</f>
        <v/>
      </c>
      <c r="C9" s="86" t="str">
        <f>IF(COUNTIFS($I$14:$I$46,2,$H$14:$H$46,"phase IV (overshoot)",$B$14:$B$46,"&gt;0")=0,"",AVERAGEIFS($B$14:$B$46,$I$14:$I$46,2,$H$14:$H$46,"phase IV (overshoot)",$B$14:$B$46,"&gt;0"))</f>
        <v/>
      </c>
      <c r="D9" s="86" t="str">
        <f>IF(COUNTIFS($I$14:$I$46,3,$H$14:$H$46,"phase IV (overshoot)",$B$14:$B$46,"&gt;0")=0,"",AVERAGEIFS($B$14:$B$46,$I$14:$I$46,3,$H$14:$H$46,"phase IV (overshoot)",$B$14:$B$46,"&gt;0"))</f>
        <v/>
      </c>
      <c r="E9" s="85" t="str">
        <f t="shared" si="0"/>
        <v/>
      </c>
      <c r="J9" s="101" t="s">
        <v>182</v>
      </c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</row>
    <row r="10" spans="1:28" x14ac:dyDescent="0.15">
      <c r="A10" s="42" t="s">
        <v>173</v>
      </c>
      <c r="B10" s="87" t="str">
        <f>IF(OR(B9="",B5=""),"",B9-B5)</f>
        <v/>
      </c>
      <c r="C10" s="87" t="str">
        <f>IF(OR(C9="",C5=""),"",C9-C5)</f>
        <v/>
      </c>
      <c r="D10" s="87" t="str">
        <f>IF(OR(D9="",D5=""),"",D9-D5)</f>
        <v/>
      </c>
      <c r="E10" s="87" t="str">
        <f t="shared" si="0"/>
        <v/>
      </c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</row>
    <row r="11" spans="1:28" x14ac:dyDescent="0.15">
      <c r="A11" s="42" t="s">
        <v>174</v>
      </c>
      <c r="B11" s="110" t="str">
        <f>IF(COUNTIFS($I$14:$I$46,1,$H$14:$H$46,"phase II*",$D$14:$D$46,"&gt;0")*COUNTIFS($I$14:$I$46,1,$H$14:$H$46,"phase IV*",$D$14:$D$46,"&gt;0")=0,"",_xlfn.MAXIFS($D$14:$D$46,$I$14:$I$46,1,$H$14:$H$46,"phase II*",$D$14:$D$46,"&gt;0")/_xlfn.MINIFS($D$14:$D$46,$I$14:$I$46,1,$H$14:$H$46,"phase IV*",$D$14:$D$46,"&gt;0"))</f>
        <v/>
      </c>
      <c r="C11" s="110" t="str">
        <f>IF(COUNTIFS($I$14:$I$46,2,$H$14:$H$46,"phase II*",$D$14:$D$46,"&gt;0")*COUNTIFS($I$14:$I$46,2,$H$14:$H$46,"phase IV*",$D$14:$D$46,"&gt;0")=0,"",_xlfn.MAXIFS($D$14:$D$46,$I$14:$I$46,2,$H$14:$H$46,"phase II*",$D$14:$D$46,"&gt;0")/_xlfn.MINIFS($D$14:$D$46,$I$14:$I$46,2,$H$14:$H$46,"phase IV*",$D$14:$D$46,"&gt;0"))</f>
        <v/>
      </c>
      <c r="D11" s="110" t="str">
        <f>IF(COUNTIFS($I$14:$I$46,3,$H$14:$H$46,"phase II*",$D$14:$D$46,"&gt;0")*COUNTIFS($I$14:$I$46,3,$H$14:$H$46,"phase IV*",$D$14:$D$46,"&gt;0")=0,"",_xlfn.MAXIFS($D$14:$D$46,$I$14:$I$46,3,$H$14:$H$46,"phase II*",$D$14:$D$46,"&gt;0")/_xlfn.MINIFS($D$14:$D$46,$I$14:$I$46,3,$H$14:$H$46,"phase IV*",$D$14:$D$46,"&gt;0"))</f>
        <v/>
      </c>
      <c r="E11" s="110" t="str">
        <f t="shared" si="0"/>
        <v/>
      </c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</row>
    <row r="12" spans="1:28" x14ac:dyDescent="0.15"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</row>
    <row r="13" spans="1:28" ht="14" x14ac:dyDescent="0.15">
      <c r="A13" s="90" t="s">
        <v>107</v>
      </c>
      <c r="B13" s="90" t="s">
        <v>67</v>
      </c>
      <c r="C13" s="90" t="s">
        <v>68</v>
      </c>
      <c r="D13" s="90" t="s">
        <v>1</v>
      </c>
      <c r="E13" s="90" t="s">
        <v>108</v>
      </c>
      <c r="F13" s="90" t="s">
        <v>152</v>
      </c>
      <c r="G13" s="90" t="s">
        <v>153</v>
      </c>
      <c r="H13" s="90" t="s">
        <v>154</v>
      </c>
      <c r="I13" s="90" t="s">
        <v>183</v>
      </c>
      <c r="K13" s="90" t="s">
        <v>107</v>
      </c>
      <c r="L13" s="90" t="s">
        <v>108</v>
      </c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</row>
    <row r="14" spans="1:28" x14ac:dyDescent="0.15">
      <c r="A14">
        <f>IF(Barosheet!T98="","",Barosheet!T98)</f>
        <v>10</v>
      </c>
      <c r="B14" s="67"/>
      <c r="C14" s="67"/>
      <c r="D14" s="67"/>
      <c r="E14" s="67"/>
      <c r="F14" s="86" t="str">
        <f>IF(Barosheet!Y98="","",Barosheet!Y98)</f>
        <v/>
      </c>
      <c r="G14" s="86" t="str">
        <f>IF(Barosheet!Z98="","",Barosheet!Z98)</f>
        <v/>
      </c>
      <c r="H14" t="str">
        <f>IF(Barosheet!S98="","",TRIM(Barosheet!S98))</f>
        <v/>
      </c>
      <c r="I14">
        <v>1</v>
      </c>
      <c r="K14">
        <f t="shared" ref="K14:K46" si="1">A14</f>
        <v>10</v>
      </c>
      <c r="L14" s="85" t="str">
        <f t="shared" ref="L14:L46" si="2">IF(N(E14)&lt;=0,"",E14)</f>
        <v/>
      </c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</row>
    <row r="15" spans="1:28" x14ac:dyDescent="0.15">
      <c r="A15">
        <f>IF(Barosheet!T99="","",Barosheet!T99)</f>
        <v>20</v>
      </c>
      <c r="B15" s="67"/>
      <c r="C15" s="67"/>
      <c r="D15" s="67"/>
      <c r="E15" s="67"/>
      <c r="F15" s="86" t="str">
        <f>IF(Barosheet!Y99="","",Barosheet!Y99)</f>
        <v/>
      </c>
      <c r="G15" s="86" t="str">
        <f>IF(Barosheet!Z99="","",Barosheet!Z99)</f>
        <v/>
      </c>
      <c r="H15" t="str">
        <f>IF(Barosheet!S99="","",TRIM(Barosheet!S99))</f>
        <v/>
      </c>
      <c r="I15">
        <v>1</v>
      </c>
      <c r="K15">
        <f t="shared" si="1"/>
        <v>20</v>
      </c>
      <c r="L15" s="85" t="str">
        <f t="shared" si="2"/>
        <v/>
      </c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</row>
    <row r="16" spans="1:28" x14ac:dyDescent="0.15">
      <c r="A16">
        <f>IF(Barosheet!T100="","",Barosheet!T100)</f>
        <v>30</v>
      </c>
      <c r="B16" s="67"/>
      <c r="C16" s="67"/>
      <c r="D16" s="67"/>
      <c r="E16" s="67"/>
      <c r="F16" s="86" t="str">
        <f>IF(Barosheet!Y100="","",Barosheet!Y100)</f>
        <v/>
      </c>
      <c r="G16" s="86" t="str">
        <f>IF(Barosheet!Z100="","",Barosheet!Z100)</f>
        <v/>
      </c>
      <c r="H16" t="str">
        <f>IF(Barosheet!S100="","",TRIM(Barosheet!S100))</f>
        <v/>
      </c>
      <c r="I16">
        <v>1</v>
      </c>
      <c r="K16">
        <f t="shared" si="1"/>
        <v>30</v>
      </c>
      <c r="L16" s="85" t="str">
        <f t="shared" si="2"/>
        <v/>
      </c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</row>
    <row r="17" spans="1:28" x14ac:dyDescent="0.15">
      <c r="A17">
        <f>IF(Barosheet!T101="","",Barosheet!T101)</f>
        <v>40</v>
      </c>
      <c r="B17" s="67"/>
      <c r="C17" s="67"/>
      <c r="D17" s="67"/>
      <c r="E17" s="67"/>
      <c r="F17" s="86" t="str">
        <f>IF(Barosheet!Y101="","",Barosheet!Y101)</f>
        <v/>
      </c>
      <c r="G17" s="86" t="str">
        <f>IF(Barosheet!Z101="","",Barosheet!Z101)</f>
        <v/>
      </c>
      <c r="H17" t="str">
        <f>IF(Barosheet!S101="","",TRIM(Barosheet!S101))</f>
        <v/>
      </c>
      <c r="I17">
        <v>1</v>
      </c>
      <c r="K17">
        <f t="shared" si="1"/>
        <v>40</v>
      </c>
      <c r="L17" s="85" t="str">
        <f t="shared" si="2"/>
        <v/>
      </c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</row>
    <row r="18" spans="1:28" x14ac:dyDescent="0.15">
      <c r="A18">
        <f>IF(Barosheet!T102="","",Barosheet!T102)</f>
        <v>50</v>
      </c>
      <c r="B18" s="67"/>
      <c r="C18" s="67"/>
      <c r="D18" s="67"/>
      <c r="E18" s="67"/>
      <c r="F18" s="86" t="str">
        <f>IF(Barosheet!Y102="","",Barosheet!Y102)</f>
        <v/>
      </c>
      <c r="G18" s="86" t="str">
        <f>IF(Barosheet!Z102="","",Barosheet!Z102)</f>
        <v/>
      </c>
      <c r="H18" s="94" t="str">
        <f>IF(Barosheet!S102="","",TRIM(Barosheet!S102))</f>
        <v>Baseline</v>
      </c>
      <c r="I18">
        <v>1</v>
      </c>
      <c r="K18">
        <f t="shared" si="1"/>
        <v>50</v>
      </c>
      <c r="L18" s="85" t="str">
        <f t="shared" si="2"/>
        <v/>
      </c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</row>
    <row r="19" spans="1:28" x14ac:dyDescent="0.15">
      <c r="A19">
        <f>IF(Barosheet!T103="","",Barosheet!T103)</f>
        <v>60</v>
      </c>
      <c r="B19" s="67"/>
      <c r="C19" s="67"/>
      <c r="D19" s="67"/>
      <c r="E19" s="67"/>
      <c r="F19" s="86" t="str">
        <f>IF(Barosheet!Y103="","",Barosheet!Y103)</f>
        <v/>
      </c>
      <c r="G19" s="86" t="str">
        <f>IF(Barosheet!Z103="","",Barosheet!Z103)</f>
        <v/>
      </c>
      <c r="H19" s="97" t="str">
        <f>IF(Barosheet!S103="","",TRIM(Barosheet!S103))</f>
        <v>phase I</v>
      </c>
      <c r="I19">
        <v>1</v>
      </c>
      <c r="K19">
        <f t="shared" si="1"/>
        <v>60</v>
      </c>
      <c r="L19" s="85" t="str">
        <f t="shared" si="2"/>
        <v/>
      </c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</row>
    <row r="20" spans="1:28" x14ac:dyDescent="0.15">
      <c r="A20">
        <f>IF(Barosheet!T104="","",Barosheet!T104)</f>
        <v>70</v>
      </c>
      <c r="B20" s="67"/>
      <c r="C20" s="67"/>
      <c r="D20" s="67"/>
      <c r="E20" s="67"/>
      <c r="F20" s="86" t="str">
        <f>IF(Barosheet!Y104="","",Barosheet!Y104)</f>
        <v/>
      </c>
      <c r="G20" s="86" t="str">
        <f>IF(Barosheet!Z104="","",Barosheet!Z104)</f>
        <v/>
      </c>
      <c r="H20" s="96" t="str">
        <f>IF(Barosheet!S104="","",TRIM(Barosheet!S104))</f>
        <v>phase II early</v>
      </c>
      <c r="I20">
        <v>1</v>
      </c>
      <c r="K20">
        <f t="shared" si="1"/>
        <v>70</v>
      </c>
      <c r="L20" s="85" t="str">
        <f t="shared" si="2"/>
        <v/>
      </c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</row>
    <row r="21" spans="1:28" x14ac:dyDescent="0.15">
      <c r="A21">
        <f>IF(Barosheet!T105="","",Barosheet!T105)</f>
        <v>80</v>
      </c>
      <c r="B21" s="67"/>
      <c r="C21" s="67"/>
      <c r="D21" s="67"/>
      <c r="E21" s="67"/>
      <c r="F21" s="86" t="str">
        <f>IF(Barosheet!Y105="","",Barosheet!Y105)</f>
        <v/>
      </c>
      <c r="G21" s="86" t="str">
        <f>IF(Barosheet!Z105="","",Barosheet!Z105)</f>
        <v/>
      </c>
      <c r="H21" s="111" t="str">
        <f>IF(Barosheet!S105="","",TRIM(Barosheet!S105))</f>
        <v>phase II late</v>
      </c>
      <c r="I21">
        <v>1</v>
      </c>
      <c r="K21">
        <f t="shared" si="1"/>
        <v>80</v>
      </c>
      <c r="L21" s="85" t="str">
        <f t="shared" si="2"/>
        <v/>
      </c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</row>
    <row r="22" spans="1:28" x14ac:dyDescent="0.15">
      <c r="A22">
        <f>IF(Barosheet!T106="","",Barosheet!T106)</f>
        <v>90</v>
      </c>
      <c r="B22" s="67"/>
      <c r="C22" s="67"/>
      <c r="D22" s="67"/>
      <c r="E22" s="67"/>
      <c r="F22" s="86" t="str">
        <f>IF(Barosheet!Y106="","",Barosheet!Y106)</f>
        <v/>
      </c>
      <c r="G22" s="86" t="str">
        <f>IF(Barosheet!Z106="","",Barosheet!Z106)</f>
        <v/>
      </c>
      <c r="H22" s="95" t="str">
        <f>IF(Barosheet!S106="","",TRIM(Barosheet!S106))</f>
        <v>phase IV (overshoot)</v>
      </c>
      <c r="I22">
        <v>1</v>
      </c>
      <c r="K22">
        <f t="shared" si="1"/>
        <v>90</v>
      </c>
      <c r="L22" s="85" t="str">
        <f t="shared" si="2"/>
        <v/>
      </c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</row>
    <row r="23" spans="1:28" x14ac:dyDescent="0.15">
      <c r="A23">
        <f>IF(Barosheet!T107="","",Barosheet!T107)</f>
        <v>100</v>
      </c>
      <c r="B23" s="67"/>
      <c r="C23" s="67"/>
      <c r="D23" s="67"/>
      <c r="E23" s="67"/>
      <c r="F23" s="86" t="str">
        <f>IF(Barosheet!Y107="","",Barosheet!Y107)</f>
        <v/>
      </c>
      <c r="G23" s="86" t="str">
        <f>IF(Barosheet!Z107="","",Barosheet!Z107)</f>
        <v/>
      </c>
      <c r="H23" t="str">
        <f>IF(Barosheet!S107="","",TRIM(Barosheet!S107))</f>
        <v/>
      </c>
      <c r="I23">
        <v>1</v>
      </c>
      <c r="K23">
        <f t="shared" si="1"/>
        <v>100</v>
      </c>
      <c r="L23" s="85" t="str">
        <f t="shared" si="2"/>
        <v/>
      </c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</row>
    <row r="24" spans="1:28" x14ac:dyDescent="0.15">
      <c r="A24">
        <f>IF(Barosheet!T108="","",Barosheet!T108)</f>
        <v>110</v>
      </c>
      <c r="B24" s="67"/>
      <c r="C24" s="67"/>
      <c r="D24" s="67"/>
      <c r="E24" s="67"/>
      <c r="F24" s="86" t="str">
        <f>IF(Barosheet!Y108="","",Barosheet!Y108)</f>
        <v/>
      </c>
      <c r="G24" s="86" t="str">
        <f>IF(Barosheet!Z108="","",Barosheet!Z108)</f>
        <v/>
      </c>
      <c r="H24" t="str">
        <f>IF(Barosheet!S108="","",TRIM(Barosheet!S108))</f>
        <v/>
      </c>
      <c r="I24">
        <v>1</v>
      </c>
      <c r="K24">
        <f t="shared" si="1"/>
        <v>110</v>
      </c>
      <c r="L24" s="85" t="str">
        <f t="shared" si="2"/>
        <v/>
      </c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</row>
    <row r="25" spans="1:28" x14ac:dyDescent="0.15">
      <c r="A25">
        <f>IF(Barosheet!T109="","",Barosheet!T109)</f>
        <v>120</v>
      </c>
      <c r="B25" s="67"/>
      <c r="C25" s="67"/>
      <c r="D25" s="67"/>
      <c r="E25" s="67"/>
      <c r="F25" s="86" t="str">
        <f>IF(Barosheet!Y109="","",Barosheet!Y109)</f>
        <v/>
      </c>
      <c r="G25" s="86" t="str">
        <f>IF(Barosheet!Z109="","",Barosheet!Z109)</f>
        <v/>
      </c>
      <c r="H25" t="str">
        <f>IF(Barosheet!S109="","",TRIM(Barosheet!S109))</f>
        <v/>
      </c>
      <c r="I25">
        <v>1</v>
      </c>
      <c r="K25">
        <f t="shared" si="1"/>
        <v>120</v>
      </c>
      <c r="L25" s="85" t="str">
        <f t="shared" si="2"/>
        <v/>
      </c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</row>
    <row r="26" spans="1:28" x14ac:dyDescent="0.15">
      <c r="A26">
        <f>IF(Barosheet!T110="","",Barosheet!T110)</f>
        <v>130</v>
      </c>
      <c r="B26" s="67"/>
      <c r="C26" s="67"/>
      <c r="D26" s="67"/>
      <c r="E26" s="67"/>
      <c r="F26" s="86" t="str">
        <f>IF(Barosheet!Y110="","",Barosheet!Y110)</f>
        <v/>
      </c>
      <c r="G26" s="86" t="str">
        <f>IF(Barosheet!Z110="","",Barosheet!Z110)</f>
        <v/>
      </c>
      <c r="H26" t="str">
        <f>IF(Barosheet!S110="","",TRIM(Barosheet!S110))</f>
        <v/>
      </c>
      <c r="I26">
        <v>1</v>
      </c>
      <c r="K26">
        <f t="shared" si="1"/>
        <v>130</v>
      </c>
      <c r="L26" s="85" t="str">
        <f t="shared" si="2"/>
        <v/>
      </c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</row>
    <row r="27" spans="1:28" x14ac:dyDescent="0.15">
      <c r="A27">
        <f>IF(Barosheet!T111="","",Barosheet!T111)</f>
        <v>140</v>
      </c>
      <c r="B27" s="67"/>
      <c r="C27" s="67"/>
      <c r="D27" s="67"/>
      <c r="E27" s="67"/>
      <c r="F27" s="86" t="str">
        <f>IF(Barosheet!Y111="","",Barosheet!Y111)</f>
        <v/>
      </c>
      <c r="G27" s="86" t="str">
        <f>IF(Barosheet!Z111="","",Barosheet!Z111)</f>
        <v/>
      </c>
      <c r="H27" s="94" t="str">
        <f>IF(Barosheet!S111="","",TRIM(Barosheet!S111))</f>
        <v>Baseline</v>
      </c>
      <c r="I27">
        <v>2</v>
      </c>
      <c r="K27">
        <f t="shared" si="1"/>
        <v>140</v>
      </c>
      <c r="L27" s="85" t="str">
        <f t="shared" si="2"/>
        <v/>
      </c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</row>
    <row r="28" spans="1:28" x14ac:dyDescent="0.15">
      <c r="A28">
        <f>IF(Barosheet!T112="","",Barosheet!T112)</f>
        <v>150</v>
      </c>
      <c r="B28" s="67"/>
      <c r="C28" s="67"/>
      <c r="D28" s="67"/>
      <c r="E28" s="67"/>
      <c r="F28" s="86" t="str">
        <f>IF(Barosheet!Y112="","",Barosheet!Y112)</f>
        <v/>
      </c>
      <c r="G28" s="86" t="str">
        <f>IF(Barosheet!Z112="","",Barosheet!Z112)</f>
        <v/>
      </c>
      <c r="H28" s="97" t="str">
        <f>IF(Barosheet!S112="","",TRIM(Barosheet!S112))</f>
        <v>phase I</v>
      </c>
      <c r="I28">
        <v>2</v>
      </c>
      <c r="K28">
        <f t="shared" si="1"/>
        <v>150</v>
      </c>
      <c r="L28" s="85" t="str">
        <f t="shared" si="2"/>
        <v/>
      </c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</row>
    <row r="29" spans="1:28" x14ac:dyDescent="0.15">
      <c r="A29">
        <f>IF(Barosheet!T113="","",Barosheet!T113)</f>
        <v>160</v>
      </c>
      <c r="B29" s="67"/>
      <c r="C29" s="67"/>
      <c r="D29" s="67"/>
      <c r="E29" s="67"/>
      <c r="F29" s="86" t="str">
        <f>IF(Barosheet!Y113="","",Barosheet!Y113)</f>
        <v/>
      </c>
      <c r="G29" s="86" t="str">
        <f>IF(Barosheet!Z113="","",Barosheet!Z113)</f>
        <v/>
      </c>
      <c r="H29" s="96" t="str">
        <f>IF(Barosheet!S113="","",TRIM(Barosheet!S113))</f>
        <v>phase II early</v>
      </c>
      <c r="I29">
        <v>2</v>
      </c>
      <c r="K29">
        <f t="shared" si="1"/>
        <v>160</v>
      </c>
      <c r="L29" s="85" t="str">
        <f t="shared" si="2"/>
        <v/>
      </c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</row>
    <row r="30" spans="1:28" x14ac:dyDescent="0.15">
      <c r="A30">
        <f>IF(Barosheet!T114="","",Barosheet!T114)</f>
        <v>170</v>
      </c>
      <c r="B30" s="67"/>
      <c r="C30" s="67"/>
      <c r="D30" s="67"/>
      <c r="E30" s="67"/>
      <c r="F30" s="86" t="str">
        <f>IF(Barosheet!Y114="","",Barosheet!Y114)</f>
        <v/>
      </c>
      <c r="G30" s="86" t="str">
        <f>IF(Barosheet!Z114="","",Barosheet!Z114)</f>
        <v/>
      </c>
      <c r="H30" s="111" t="str">
        <f>IF(Barosheet!S114="","",TRIM(Barosheet!S114))</f>
        <v>phase II late</v>
      </c>
      <c r="I30">
        <v>2</v>
      </c>
      <c r="K30">
        <f t="shared" si="1"/>
        <v>170</v>
      </c>
      <c r="L30" s="85" t="str">
        <f t="shared" si="2"/>
        <v/>
      </c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</row>
    <row r="31" spans="1:28" x14ac:dyDescent="0.15">
      <c r="A31">
        <f>IF(Barosheet!T115="","",Barosheet!T115)</f>
        <v>180</v>
      </c>
      <c r="B31" s="67"/>
      <c r="C31" s="67"/>
      <c r="D31" s="67"/>
      <c r="E31" s="67"/>
      <c r="F31" s="86" t="str">
        <f>IF(Barosheet!Y115="","",Barosheet!Y115)</f>
        <v/>
      </c>
      <c r="G31" s="86" t="str">
        <f>IF(Barosheet!Z115="","",Barosheet!Z115)</f>
        <v/>
      </c>
      <c r="H31" s="95" t="str">
        <f>IF(Barosheet!S115="","",TRIM(Barosheet!S115))</f>
        <v>phase IV (overshoot)</v>
      </c>
      <c r="I31">
        <v>2</v>
      </c>
      <c r="K31">
        <f t="shared" si="1"/>
        <v>180</v>
      </c>
      <c r="L31" s="85" t="str">
        <f t="shared" si="2"/>
        <v/>
      </c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</row>
    <row r="32" spans="1:28" x14ac:dyDescent="0.15">
      <c r="A32">
        <f>IF(Barosheet!T116="","",Barosheet!T116)</f>
        <v>190</v>
      </c>
      <c r="B32" s="67"/>
      <c r="C32" s="67"/>
      <c r="D32" s="67"/>
      <c r="E32" s="67"/>
      <c r="F32" s="86" t="str">
        <f>IF(Barosheet!Y116="","",Barosheet!Y116)</f>
        <v/>
      </c>
      <c r="G32" s="86" t="str">
        <f>IF(Barosheet!Z116="","",Barosheet!Z116)</f>
        <v/>
      </c>
      <c r="H32" t="str">
        <f>IF(Barosheet!S116="","",TRIM(Barosheet!S116))</f>
        <v/>
      </c>
      <c r="I32">
        <v>2</v>
      </c>
      <c r="K32">
        <f t="shared" si="1"/>
        <v>190</v>
      </c>
      <c r="L32" s="85" t="str">
        <f t="shared" si="2"/>
        <v/>
      </c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</row>
    <row r="33" spans="1:28" x14ac:dyDescent="0.15">
      <c r="A33">
        <f>IF(Barosheet!T117="","",Barosheet!T117)</f>
        <v>200</v>
      </c>
      <c r="B33" s="67"/>
      <c r="C33" s="67"/>
      <c r="D33" s="67"/>
      <c r="E33" s="67"/>
      <c r="F33" s="86" t="str">
        <f>IF(Barosheet!Y117="","",Barosheet!Y117)</f>
        <v/>
      </c>
      <c r="G33" s="86" t="str">
        <f>IF(Barosheet!Z117="","",Barosheet!Z117)</f>
        <v/>
      </c>
      <c r="H33" t="str">
        <f>IF(Barosheet!S117="","",TRIM(Barosheet!S117))</f>
        <v/>
      </c>
      <c r="I33">
        <v>2</v>
      </c>
      <c r="K33">
        <f t="shared" si="1"/>
        <v>200</v>
      </c>
      <c r="L33" s="85" t="str">
        <f t="shared" si="2"/>
        <v/>
      </c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</row>
    <row r="34" spans="1:28" x14ac:dyDescent="0.15">
      <c r="A34">
        <f>IF(Barosheet!T118="","",Barosheet!T118)</f>
        <v>210</v>
      </c>
      <c r="B34" s="67"/>
      <c r="C34" s="67"/>
      <c r="D34" s="67"/>
      <c r="E34" s="67"/>
      <c r="F34" s="86" t="str">
        <f>IF(Barosheet!Y118="","",Barosheet!Y118)</f>
        <v/>
      </c>
      <c r="G34" s="86" t="str">
        <f>IF(Barosheet!Z118="","",Barosheet!Z118)</f>
        <v/>
      </c>
      <c r="H34" t="str">
        <f>IF(Barosheet!S118="","",TRIM(Barosheet!S118))</f>
        <v/>
      </c>
      <c r="I34">
        <v>2</v>
      </c>
      <c r="K34">
        <f t="shared" si="1"/>
        <v>210</v>
      </c>
      <c r="L34" s="85" t="str">
        <f t="shared" si="2"/>
        <v/>
      </c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</row>
    <row r="35" spans="1:28" x14ac:dyDescent="0.15">
      <c r="A35">
        <f>IF(Barosheet!T119="","",Barosheet!T119)</f>
        <v>220</v>
      </c>
      <c r="B35" s="67"/>
      <c r="C35" s="67"/>
      <c r="D35" s="67"/>
      <c r="E35" s="67"/>
      <c r="F35" s="86" t="str">
        <f>IF(Barosheet!Y119="","",Barosheet!Y119)</f>
        <v/>
      </c>
      <c r="G35" s="86" t="str">
        <f>IF(Barosheet!Z119="","",Barosheet!Z119)</f>
        <v/>
      </c>
      <c r="H35" t="str">
        <f>IF(Barosheet!S119="","",TRIM(Barosheet!S119))</f>
        <v/>
      </c>
      <c r="I35">
        <v>2</v>
      </c>
      <c r="K35">
        <f t="shared" si="1"/>
        <v>220</v>
      </c>
      <c r="L35" s="85" t="str">
        <f t="shared" si="2"/>
        <v/>
      </c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</row>
    <row r="36" spans="1:28" x14ac:dyDescent="0.15">
      <c r="A36">
        <f>IF(Barosheet!T120="","",Barosheet!T120)</f>
        <v>230</v>
      </c>
      <c r="B36" s="67"/>
      <c r="C36" s="67"/>
      <c r="D36" s="67"/>
      <c r="E36" s="67"/>
      <c r="F36" s="86" t="str">
        <f>IF(Barosheet!Y120="","",Barosheet!Y120)</f>
        <v/>
      </c>
      <c r="G36" s="86" t="str">
        <f>IF(Barosheet!Z120="","",Barosheet!Z120)</f>
        <v/>
      </c>
      <c r="H36" s="94" t="str">
        <f>IF(Barosheet!S120="","",TRIM(Barosheet!S120))</f>
        <v>Baseline</v>
      </c>
      <c r="I36">
        <v>3</v>
      </c>
      <c r="K36">
        <f t="shared" si="1"/>
        <v>230</v>
      </c>
      <c r="L36" s="85" t="str">
        <f t="shared" si="2"/>
        <v/>
      </c>
    </row>
    <row r="37" spans="1:28" x14ac:dyDescent="0.15">
      <c r="A37">
        <f>IF(Barosheet!T121="","",Barosheet!T121)</f>
        <v>240</v>
      </c>
      <c r="B37" s="67"/>
      <c r="C37" s="67"/>
      <c r="D37" s="67"/>
      <c r="E37" s="67"/>
      <c r="F37" s="86" t="str">
        <f>IF(Barosheet!Y121="","",Barosheet!Y121)</f>
        <v/>
      </c>
      <c r="G37" s="86" t="str">
        <f>IF(Barosheet!Z121="","",Barosheet!Z121)</f>
        <v/>
      </c>
      <c r="H37" s="97" t="str">
        <f>IF(Barosheet!S121="","",TRIM(Barosheet!S121))</f>
        <v>phase I</v>
      </c>
      <c r="I37">
        <v>3</v>
      </c>
      <c r="K37">
        <f t="shared" si="1"/>
        <v>240</v>
      </c>
      <c r="L37" s="85" t="str">
        <f t="shared" si="2"/>
        <v/>
      </c>
    </row>
    <row r="38" spans="1:28" x14ac:dyDescent="0.15">
      <c r="A38">
        <f>IF(Barosheet!T122="","",Barosheet!T122)</f>
        <v>250</v>
      </c>
      <c r="B38" s="67"/>
      <c r="C38" s="67"/>
      <c r="D38" s="67"/>
      <c r="E38" s="67"/>
      <c r="F38" s="86" t="str">
        <f>IF(Barosheet!Y122="","",Barosheet!Y122)</f>
        <v/>
      </c>
      <c r="G38" s="86" t="str">
        <f>IF(Barosheet!Z122="","",Barosheet!Z122)</f>
        <v/>
      </c>
      <c r="H38" s="96" t="str">
        <f>IF(Barosheet!S122="","",TRIM(Barosheet!S122))</f>
        <v>phase II early</v>
      </c>
      <c r="I38">
        <v>3</v>
      </c>
      <c r="K38">
        <f t="shared" si="1"/>
        <v>250</v>
      </c>
      <c r="L38" s="85" t="str">
        <f t="shared" si="2"/>
        <v/>
      </c>
    </row>
    <row r="39" spans="1:28" x14ac:dyDescent="0.15">
      <c r="A39">
        <f>IF(Barosheet!T123="","",Barosheet!T123)</f>
        <v>260</v>
      </c>
      <c r="B39" s="67"/>
      <c r="C39" s="67"/>
      <c r="D39" s="67"/>
      <c r="E39" s="67"/>
      <c r="F39" s="86" t="str">
        <f>IF(Barosheet!Y123="","",Barosheet!Y123)</f>
        <v/>
      </c>
      <c r="G39" s="86" t="str">
        <f>IF(Barosheet!Z123="","",Barosheet!Z123)</f>
        <v/>
      </c>
      <c r="H39" s="111" t="str">
        <f>IF(Barosheet!S123="","",TRIM(Barosheet!S123))</f>
        <v>phase II late</v>
      </c>
      <c r="I39">
        <v>3</v>
      </c>
      <c r="K39">
        <f t="shared" si="1"/>
        <v>260</v>
      </c>
      <c r="L39" s="85" t="str">
        <f t="shared" si="2"/>
        <v/>
      </c>
    </row>
    <row r="40" spans="1:28" x14ac:dyDescent="0.15">
      <c r="A40">
        <f>IF(Barosheet!T124="","",Barosheet!T124)</f>
        <v>270</v>
      </c>
      <c r="B40" s="67"/>
      <c r="C40" s="67"/>
      <c r="D40" s="67"/>
      <c r="E40" s="67"/>
      <c r="F40" s="86" t="str">
        <f>IF(Barosheet!Y124="","",Barosheet!Y124)</f>
        <v/>
      </c>
      <c r="G40" s="86" t="str">
        <f>IF(Barosheet!Z124="","",Barosheet!Z124)</f>
        <v/>
      </c>
      <c r="H40" s="95" t="str">
        <f>IF(Barosheet!S124="","",TRIM(Barosheet!S124))</f>
        <v>phase IV (overshoot)</v>
      </c>
      <c r="I40">
        <v>3</v>
      </c>
      <c r="K40">
        <f t="shared" si="1"/>
        <v>270</v>
      </c>
      <c r="L40" s="85" t="str">
        <f t="shared" si="2"/>
        <v/>
      </c>
    </row>
    <row r="41" spans="1:28" x14ac:dyDescent="0.15">
      <c r="A41">
        <f>IF(Barosheet!T125="","",Barosheet!T125)</f>
        <v>280</v>
      </c>
      <c r="B41" s="67"/>
      <c r="C41" s="67"/>
      <c r="D41" s="67"/>
      <c r="E41" s="67"/>
      <c r="F41" s="86" t="str">
        <f>IF(Barosheet!Y125="","",Barosheet!Y125)</f>
        <v/>
      </c>
      <c r="G41" s="86" t="str">
        <f>IF(Barosheet!Z125="","",Barosheet!Z125)</f>
        <v/>
      </c>
      <c r="H41" t="str">
        <f>IF(Barosheet!S125="","",TRIM(Barosheet!S125))</f>
        <v/>
      </c>
      <c r="I41">
        <v>3</v>
      </c>
      <c r="K41">
        <f t="shared" si="1"/>
        <v>280</v>
      </c>
      <c r="L41" s="85" t="str">
        <f t="shared" si="2"/>
        <v/>
      </c>
    </row>
    <row r="42" spans="1:28" x14ac:dyDescent="0.15">
      <c r="A42">
        <f>IF(Barosheet!T126="","",Barosheet!T126)</f>
        <v>290</v>
      </c>
      <c r="B42" s="67"/>
      <c r="C42" s="67"/>
      <c r="D42" s="67"/>
      <c r="E42" s="67"/>
      <c r="F42" s="86" t="str">
        <f>IF(Barosheet!Y126="","",Barosheet!Y126)</f>
        <v/>
      </c>
      <c r="G42" s="86" t="str">
        <f>IF(Barosheet!Z126="","",Barosheet!Z126)</f>
        <v/>
      </c>
      <c r="H42" t="str">
        <f>IF(Barosheet!S126="","",TRIM(Barosheet!S126))</f>
        <v/>
      </c>
      <c r="I42">
        <v>3</v>
      </c>
      <c r="K42">
        <f t="shared" si="1"/>
        <v>290</v>
      </c>
      <c r="L42" s="85" t="str">
        <f t="shared" si="2"/>
        <v/>
      </c>
    </row>
    <row r="43" spans="1:28" x14ac:dyDescent="0.15">
      <c r="A43">
        <f>IF(Barosheet!T127="","",Barosheet!T127)</f>
        <v>300</v>
      </c>
      <c r="B43" s="67"/>
      <c r="C43" s="67"/>
      <c r="D43" s="67"/>
      <c r="E43" s="67"/>
      <c r="F43" s="86" t="str">
        <f>IF(Barosheet!Y127="","",Barosheet!Y127)</f>
        <v/>
      </c>
      <c r="G43" s="86" t="str">
        <f>IF(Barosheet!Z127="","",Barosheet!Z127)</f>
        <v/>
      </c>
      <c r="H43" t="str">
        <f>IF(Barosheet!S127="","",TRIM(Barosheet!S127))</f>
        <v/>
      </c>
      <c r="I43">
        <v>3</v>
      </c>
      <c r="K43">
        <f t="shared" si="1"/>
        <v>300</v>
      </c>
      <c r="L43" s="85" t="str">
        <f t="shared" si="2"/>
        <v/>
      </c>
    </row>
    <row r="44" spans="1:28" x14ac:dyDescent="0.15">
      <c r="A44">
        <f>IF(Barosheet!T128="","",Barosheet!T128)</f>
        <v>310</v>
      </c>
      <c r="B44" s="67"/>
      <c r="C44" s="67"/>
      <c r="D44" s="67"/>
      <c r="E44" s="67"/>
      <c r="F44" s="86" t="str">
        <f>IF(Barosheet!Y128="","",Barosheet!Y128)</f>
        <v/>
      </c>
      <c r="G44" s="86" t="str">
        <f>IF(Barosheet!Z128="","",Barosheet!Z128)</f>
        <v/>
      </c>
      <c r="H44" t="str">
        <f>IF(Barosheet!S128="","",TRIM(Barosheet!S128))</f>
        <v/>
      </c>
      <c r="I44">
        <v>3</v>
      </c>
      <c r="K44">
        <f t="shared" si="1"/>
        <v>310</v>
      </c>
      <c r="L44" s="85" t="str">
        <f t="shared" si="2"/>
        <v/>
      </c>
    </row>
    <row r="45" spans="1:28" x14ac:dyDescent="0.15">
      <c r="A45">
        <f>IF(Barosheet!T129="","",Barosheet!T129)</f>
        <v>320</v>
      </c>
      <c r="B45" s="67"/>
      <c r="C45" s="67"/>
      <c r="D45" s="67"/>
      <c r="E45" s="67"/>
      <c r="F45" s="86" t="str">
        <f>IF(Barosheet!Y129="","",Barosheet!Y129)</f>
        <v/>
      </c>
      <c r="G45" s="86" t="str">
        <f>IF(Barosheet!Z129="","",Barosheet!Z129)</f>
        <v/>
      </c>
      <c r="H45" t="str">
        <f>IF(Barosheet!S129="","",TRIM(Barosheet!S129))</f>
        <v/>
      </c>
      <c r="I45">
        <v>3</v>
      </c>
      <c r="K45">
        <f t="shared" si="1"/>
        <v>320</v>
      </c>
      <c r="L45" s="85" t="str">
        <f t="shared" si="2"/>
        <v/>
      </c>
    </row>
    <row r="46" spans="1:28" x14ac:dyDescent="0.15">
      <c r="A46">
        <f>IF(Barosheet!T130="","",Barosheet!T130)</f>
        <v>330</v>
      </c>
      <c r="B46" s="67"/>
      <c r="C46" s="67"/>
      <c r="D46" s="67"/>
      <c r="E46" s="67"/>
      <c r="F46" s="86" t="str">
        <f>IF(Barosheet!Y130="","",Barosheet!Y130)</f>
        <v/>
      </c>
      <c r="G46" s="86" t="str">
        <f>IF(Barosheet!Z130="","",Barosheet!Z130)</f>
        <v/>
      </c>
      <c r="H46" t="str">
        <f>IF(Barosheet!S130="","",TRIM(Barosheet!S130))</f>
        <v/>
      </c>
      <c r="I46">
        <v>3</v>
      </c>
      <c r="K46">
        <f t="shared" si="1"/>
        <v>330</v>
      </c>
      <c r="L46" s="85" t="str">
        <f t="shared" si="2"/>
        <v/>
      </c>
    </row>
    <row r="47" spans="1:28" x14ac:dyDescent="0.15">
      <c r="B47" s="67"/>
      <c r="C47" s="67"/>
      <c r="D47" s="67"/>
      <c r="E47" s="67"/>
    </row>
    <row r="48" spans="1:28" ht="14" x14ac:dyDescent="0.15">
      <c r="A48" s="91" t="s">
        <v>185</v>
      </c>
      <c r="B48" s="93"/>
      <c r="C48" s="93"/>
      <c r="D48" s="93"/>
      <c r="E48" s="93"/>
      <c r="F48" s="93"/>
    </row>
    <row r="49" spans="1:6" ht="14" x14ac:dyDescent="0.15">
      <c r="A49" s="90" t="s">
        <v>132</v>
      </c>
      <c r="B49" s="90" t="s">
        <v>100</v>
      </c>
      <c r="C49" s="90" t="s">
        <v>179</v>
      </c>
      <c r="D49" s="90" t="s">
        <v>180</v>
      </c>
      <c r="E49" s="90" t="s">
        <v>181</v>
      </c>
      <c r="F49" s="90" t="s">
        <v>182</v>
      </c>
    </row>
    <row r="50" spans="1:6" x14ac:dyDescent="0.15">
      <c r="A50" t="s">
        <v>67</v>
      </c>
      <c r="B50" s="85" t="str">
        <f>IF(COUNTIFS($H$14:$H$46,"Baseline",$B$14:$B$46,"&gt;0")=0,"",AVERAGEIFS($B$14:$B$46,$H$14:$H$46,"Baseline",$B$14:$B$46,"&gt;0"))</f>
        <v/>
      </c>
      <c r="C50" s="85" t="str">
        <f>IF(COUNTIFS($H$14:$H$46,"phase I",$B$14:$B$46,"&gt;0")=0,"",AVERAGEIFS($B$14:$B$46,$H$14:$H$46,"phase I",$B$14:$B$46,"&gt;0"))</f>
        <v/>
      </c>
      <c r="D50" s="85" t="str">
        <f>IF(COUNTIFS($H$14:$H$46,"phase II early",$B$14:$B$46,"&gt;0")=0,"",AVERAGEIFS($B$14:$B$46,$H$14:$H$46,"phase II early",$B$14:$B$46,"&gt;0"))</f>
        <v/>
      </c>
      <c r="E50" s="85" t="str">
        <f>IF(COUNTIFS($H$14:$H$46,"phase II late",$B$14:$B$46,"&gt;0")=0,"",AVERAGEIFS($B$14:$B$46,$H$14:$H$46,"phase II late",$B$14:$B$46,"&gt;0"))</f>
        <v/>
      </c>
      <c r="F50" s="85" t="str">
        <f>IF(COUNTIFS($H$14:$H$46,"phase IV (overshoot)",$B$14:$B$46,"&gt;0")=0,"",AVERAGEIFS($B$14:$B$46,$H$14:$H$46,"phase IV (overshoot)",$B$14:$B$46,"&gt;0"))</f>
        <v/>
      </c>
    </row>
    <row r="51" spans="1:6" x14ac:dyDescent="0.15">
      <c r="A51" t="s">
        <v>68</v>
      </c>
      <c r="B51" s="85" t="str">
        <f>IF(COUNTIFS($H$14:$H$46,"Baseline",$C$14:$C$46,"&gt;0")=0,"",AVERAGEIFS($C$14:$C$46,$H$14:$H$46,"Baseline",$C$14:$C$46,"&gt;0"))</f>
        <v/>
      </c>
      <c r="C51" s="85" t="str">
        <f>IF(COUNTIFS($H$14:$H$46,"phase I",$C$14:$C$46,"&gt;0")=0,"",AVERAGEIFS($C$14:$C$46,$H$14:$H$46,"phase I",$C$14:$C$46,"&gt;0"))</f>
        <v/>
      </c>
      <c r="D51" s="85" t="str">
        <f>IF(COUNTIFS($H$14:$H$46,"phase II early",$C$14:$C$46,"&gt;0")=0,"",AVERAGEIFS($C$14:$C$46,$H$14:$H$46,"phase II early",$C$14:$C$46,"&gt;0"))</f>
        <v/>
      </c>
      <c r="E51" s="85" t="str">
        <f>IF(COUNTIFS($H$14:$H$46,"phase II late",$C$14:$C$46,"&gt;0")=0,"",AVERAGEIFS($C$14:$C$46,$H$14:$H$46,"phase II late",$C$14:$C$46,"&gt;0"))</f>
        <v/>
      </c>
      <c r="F51" s="85" t="str">
        <f>IF(COUNTIFS($H$14:$H$46,"phase IV (overshoot)",$C$14:$C$46,"&gt;0")=0,"",AVERAGEIFS($C$14:$C$46,$H$14:$H$46,"phase IV (overshoot)",$C$14:$C$46,"&gt;0"))</f>
        <v/>
      </c>
    </row>
    <row r="52" spans="1:6" x14ac:dyDescent="0.15">
      <c r="A52" t="s">
        <v>1</v>
      </c>
      <c r="B52" s="85" t="str">
        <f>IF(COUNTIFS($H$14:$H$46,"Baseline",$D$14:$D$46,"&gt;0")=0,"",AVERAGEIFS($D$14:$D$46,$H$14:$H$46,"Baseline",$D$14:$D$46,"&gt;0"))</f>
        <v/>
      </c>
      <c r="C52" s="85" t="str">
        <f>IF(COUNTIFS($H$14:$H$46,"phase I",$D$14:$D$46,"&gt;0")=0,"",AVERAGEIFS($D$14:$D$46,$H$14:$H$46,"phase I",$D$14:$D$46,"&gt;0"))</f>
        <v/>
      </c>
      <c r="D52" s="85" t="str">
        <f>IF(COUNTIFS($H$14:$H$46,"phase II early",$D$14:$D$46,"&gt;0")=0,"",AVERAGEIFS($D$14:$D$46,$H$14:$H$46,"phase II early",$D$14:$D$46,"&gt;0"))</f>
        <v/>
      </c>
      <c r="E52" s="85" t="str">
        <f>IF(COUNTIFS($H$14:$H$46,"phase II late",$D$14:$D$46,"&gt;0")=0,"",AVERAGEIFS($D$14:$D$46,$H$14:$H$46,"phase II late",$D$14:$D$46,"&gt;0"))</f>
        <v/>
      </c>
      <c r="F52" s="85" t="str">
        <f>IF(COUNTIFS($H$14:$H$46,"phase IV (overshoot)",$D$14:$D$46,"&gt;0")=0,"",AVERAGEIFS($D$14:$D$46,$H$14:$H$46,"phase IV (overshoot)",$D$14:$D$46,"&gt;0"))</f>
        <v/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Barosheet</vt:lpstr>
      <vt:lpstr>Bar_FMP</vt:lpstr>
      <vt:lpstr>Stand Dashboard</vt:lpstr>
      <vt:lpstr>Valsalva Dashboard</vt:lpstr>
      <vt:lpstr>Barosheet!Print_Area</vt:lpstr>
    </vt:vector>
  </TitlesOfParts>
  <Company>MSSM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Centro Santa Fe</dc:creator>
  <cp:lastModifiedBy>Autonomic and Movement Disorders Clinical Research Lab</cp:lastModifiedBy>
  <cp:lastPrinted>2016-09-29T17:32:23Z</cp:lastPrinted>
  <dcterms:created xsi:type="dcterms:W3CDTF">2005-05-26T22:53:37Z</dcterms:created>
  <dcterms:modified xsi:type="dcterms:W3CDTF">2026-09-04T18:39:35Z</dcterms:modified>
</cp:coreProperties>
</file>